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20" windowHeight="8010" tabRatio="926" activeTab="0"/>
  </bookViews>
  <sheets>
    <sheet name="ПР.1 Заголовочная часть БУ" sheetId="1" r:id="rId1"/>
    <sheet name="Сведения" sheetId="2" r:id="rId2"/>
    <sheet name="Таблица №1" sheetId="3" r:id="rId3"/>
    <sheet name="Таблица № 2" sheetId="4" r:id="rId4"/>
    <sheet name="Таблица № 3" sheetId="5" r:id="rId5"/>
    <sheet name="Таблицы №№ 4,5" sheetId="6" r:id="rId6"/>
  </sheets>
  <externalReferences>
    <externalReference r:id="rId9"/>
  </externalReferences>
  <definedNames>
    <definedName name="_ftn1" localSheetId="0">'ПР.1 Заголовочная часть БУ'!#REF!</definedName>
    <definedName name="_ftn2" localSheetId="0">'ПР.1 Заголовочная часть БУ'!#REF!</definedName>
    <definedName name="_ftnref1" localSheetId="0">'ПР.1 Заголовочная часть БУ'!#REF!</definedName>
    <definedName name="_ftnref2" localSheetId="0">'ПР.1 Заголовочная часть БУ'!#REF!</definedName>
    <definedName name="j">#REF!</definedName>
    <definedName name="n">#REF!</definedName>
    <definedName name="Z_22820B9F_10DE_4629_AF3D_4AF98A9BCEDB_.wvu.PrintArea" localSheetId="0" hidden="1">'ПР.1 Заголовочная часть БУ'!$A$1:$J$49</definedName>
    <definedName name="Z_22820B9F_10DE_4629_AF3D_4AF98A9BCEDB_.wvu.PrintArea" localSheetId="3" hidden="1">'Таблица № 2'!$A$1:$J$285</definedName>
    <definedName name="Z_22820B9F_10DE_4629_AF3D_4AF98A9BCEDB_.wvu.PrintArea" localSheetId="2" hidden="1">'Таблица №1'!$A$1:$C$29</definedName>
    <definedName name="Z_22820B9F_10DE_4629_AF3D_4AF98A9BCEDB_.wvu.PrintArea" localSheetId="5" hidden="1">'Таблицы №№ 4,5'!$A$1:$C$31</definedName>
    <definedName name="Z_22820B9F_10DE_4629_AF3D_4AF98A9BCEDB_.wvu.PrintTitles" localSheetId="3" hidden="1">'Таблица № 2'!$4:$8</definedName>
    <definedName name="Z_22820B9F_10DE_4629_AF3D_4AF98A9BCEDB_.wvu.Rows" localSheetId="0" hidden="1">'ПР.1 Заголовочная часть БУ'!$306:$309,'ПР.1 Заголовочная часть БУ'!$550:$553</definedName>
    <definedName name="Z_22820B9F_10DE_4629_AF3D_4AF98A9BCEDB_.wvu.Rows" localSheetId="2" hidden="1">'Таблица №1'!$1:$1</definedName>
    <definedName name="Z_43136B00_66C6_4289_99D3_5EF20611F834_.wvu.PrintArea" localSheetId="0" hidden="1">'ПР.1 Заголовочная часть БУ'!$A$1:$J$49</definedName>
    <definedName name="Z_43136B00_66C6_4289_99D3_5EF20611F834_.wvu.PrintArea" localSheetId="3" hidden="1">'Таблица № 2'!$A$1:$J$285</definedName>
    <definedName name="Z_43136B00_66C6_4289_99D3_5EF20611F834_.wvu.PrintArea" localSheetId="2" hidden="1">'Таблица №1'!$A$1:$C$29</definedName>
    <definedName name="Z_43136B00_66C6_4289_99D3_5EF20611F834_.wvu.PrintArea" localSheetId="5" hidden="1">'Таблицы №№ 4,5'!$A$1:$C$31</definedName>
    <definedName name="Z_43136B00_66C6_4289_99D3_5EF20611F834_.wvu.PrintTitles" localSheetId="3" hidden="1">'Таблица № 2'!$4:$8</definedName>
    <definedName name="Z_43136B00_66C6_4289_99D3_5EF20611F834_.wvu.Rows" localSheetId="0" hidden="1">'ПР.1 Заголовочная часть БУ'!$306:$309,'ПР.1 Заголовочная часть БУ'!$550:$553</definedName>
    <definedName name="Z_43136B00_66C6_4289_99D3_5EF20611F834_.wvu.Rows" localSheetId="2" hidden="1">'Таблица №1'!$1:$1</definedName>
    <definedName name="Z_CA0FB9E2_E541_4C74_BCFE_D75491869B36_.wvu.PrintArea" localSheetId="0" hidden="1">'ПР.1 Заголовочная часть БУ'!$A$1:$J$49</definedName>
    <definedName name="Z_CA0FB9E2_E541_4C74_BCFE_D75491869B36_.wvu.PrintArea" localSheetId="3" hidden="1">'Таблица № 2'!$A$1:$J$284</definedName>
    <definedName name="Z_CA0FB9E2_E541_4C74_BCFE_D75491869B36_.wvu.PrintArea" localSheetId="2" hidden="1">'Таблица №1'!$A$1:$C$29</definedName>
    <definedName name="Z_CA0FB9E2_E541_4C74_BCFE_D75491869B36_.wvu.PrintArea" localSheetId="5" hidden="1">'Таблицы №№ 4,5'!$A$1:$C$31</definedName>
    <definedName name="Z_CA0FB9E2_E541_4C74_BCFE_D75491869B36_.wvu.PrintTitles" localSheetId="3" hidden="1">'Таблица № 2'!$4:$8</definedName>
    <definedName name="Z_CA0FB9E2_E541_4C74_BCFE_D75491869B36_.wvu.Rows" localSheetId="0" hidden="1">'ПР.1 Заголовочная часть БУ'!$306:$309,'ПР.1 Заголовочная часть БУ'!$550:$553</definedName>
    <definedName name="Z_CA0FB9E2_E541_4C74_BCFE_D75491869B36_.wvu.Rows" localSheetId="2" hidden="1">'Таблица №1'!$1:$1</definedName>
    <definedName name="Z_F10E3D8B_5892_420A_B023_68C6496D556B_.wvu.PrintArea" localSheetId="0" hidden="1">'ПР.1 Заголовочная часть БУ'!$A$1:$J$49</definedName>
    <definedName name="Z_F10E3D8B_5892_420A_B023_68C6496D556B_.wvu.PrintArea" localSheetId="3" hidden="1">'Таблица № 2'!$A$1:$J$284</definedName>
    <definedName name="Z_F10E3D8B_5892_420A_B023_68C6496D556B_.wvu.PrintArea" localSheetId="2" hidden="1">'Таблица №1'!$A$1:$C$29</definedName>
    <definedName name="Z_F10E3D8B_5892_420A_B023_68C6496D556B_.wvu.PrintArea" localSheetId="5" hidden="1">'Таблицы №№ 4,5'!$A$1:$C$31</definedName>
    <definedName name="Z_F10E3D8B_5892_420A_B023_68C6496D556B_.wvu.PrintTitles" localSheetId="3" hidden="1">'Таблица № 2'!$4:$8</definedName>
    <definedName name="Z_F10E3D8B_5892_420A_B023_68C6496D556B_.wvu.Rows" localSheetId="0" hidden="1">'ПР.1 Заголовочная часть БУ'!$306:$309,'ПР.1 Заголовочная часть БУ'!$550:$553</definedName>
    <definedName name="Z_F10E3D8B_5892_420A_B023_68C6496D556B_.wvu.Rows" localSheetId="2" hidden="1">'Таблица №1'!$1:$1</definedName>
    <definedName name="Z_FE7E58EF_FECC_4DF6_BB75_BA97138CB219_.wvu.PrintArea" localSheetId="0" hidden="1">'ПР.1 Заголовочная часть БУ'!$A$1:$J$49</definedName>
    <definedName name="Z_FE7E58EF_FECC_4DF6_BB75_BA97138CB219_.wvu.PrintArea" localSheetId="3" hidden="1">'Таблица № 2'!$A$1:$J$285</definedName>
    <definedName name="Z_FE7E58EF_FECC_4DF6_BB75_BA97138CB219_.wvu.PrintArea" localSheetId="2" hidden="1">'Таблица №1'!$A$1:$C$29</definedName>
    <definedName name="Z_FE7E58EF_FECC_4DF6_BB75_BA97138CB219_.wvu.PrintArea" localSheetId="5" hidden="1">'Таблицы №№ 4,5'!$A$1:$C$31</definedName>
    <definedName name="Z_FE7E58EF_FECC_4DF6_BB75_BA97138CB219_.wvu.Rows" localSheetId="0" hidden="1">'ПР.1 Заголовочная часть БУ'!$306:$309,'ПР.1 Заголовочная часть БУ'!$550:$553</definedName>
    <definedName name="Z_FE7E58EF_FECC_4DF6_BB75_BA97138CB219_.wvu.Rows" localSheetId="2" hidden="1">'Таблица №1'!$1:$1</definedName>
    <definedName name="А" localSheetId="3">#REF!</definedName>
    <definedName name="А">#REF!</definedName>
    <definedName name="_xlnm.Print_Titles" localSheetId="3">'Таблица № 2'!$4:$8</definedName>
    <definedName name="индекс_У" localSheetId="3">#REF!</definedName>
    <definedName name="индекс_У">#REF!</definedName>
    <definedName name="КТС" localSheetId="3">#REF!</definedName>
    <definedName name="КТС">#REF!</definedName>
    <definedName name="_xlnm.Print_Area" localSheetId="0">'ПР.1 Заголовочная часть БУ'!$A$1:$J$49</definedName>
    <definedName name="_xlnm.Print_Area" localSheetId="3">'Таблица № 2'!$A$1:$J$285</definedName>
    <definedName name="_xlnm.Print_Area" localSheetId="4">'Таблица № 3'!$A$1:$L$17</definedName>
    <definedName name="_xlnm.Print_Area" localSheetId="2">'Таблица №1'!$A$1:$C$29</definedName>
    <definedName name="_xlnm.Print_Area" localSheetId="5">'Таблицы №№ 4,5'!$A$1:$C$31</definedName>
    <definedName name="оклады">'[1]оклады'!$B$12:$S$13</definedName>
    <definedName name="п" localSheetId="3">#REF!</definedName>
    <definedName name="п">#REF!</definedName>
  </definedNames>
  <calcPr fullCalcOnLoad="1"/>
</workbook>
</file>

<file path=xl/sharedStrings.xml><?xml version="1.0" encoding="utf-8"?>
<sst xmlns="http://schemas.openxmlformats.org/spreadsheetml/2006/main" count="819" uniqueCount="206">
  <si>
    <t>Вид расхода</t>
  </si>
  <si>
    <t>№ п/п</t>
  </si>
  <si>
    <t>в том числе:</t>
  </si>
  <si>
    <t>Наименование показателя</t>
  </si>
  <si>
    <t>Сумма, руб.</t>
  </si>
  <si>
    <t>3.1.</t>
  </si>
  <si>
    <t>3.2.</t>
  </si>
  <si>
    <t>КОСГУ</t>
  </si>
  <si>
    <t>Код субсидии</t>
  </si>
  <si>
    <t>Единица измерения: руб.</t>
  </si>
  <si>
    <t>и т.д.</t>
  </si>
  <si>
    <t>УТВЕРЖДАЮ</t>
  </si>
  <si>
    <t>(подпись)</t>
  </si>
  <si>
    <t>(расшифровка подписи)</t>
  </si>
  <si>
    <t>"</t>
  </si>
  <si>
    <t>КОДЫ</t>
  </si>
  <si>
    <t>Дата</t>
  </si>
  <si>
    <t>по ОКПО</t>
  </si>
  <si>
    <t>ИНН/КПП</t>
  </si>
  <si>
    <t>по ОКЕИ</t>
  </si>
  <si>
    <t>Остаток средств на начало года</t>
  </si>
  <si>
    <t>СОГЛАСОВАНО</t>
  </si>
  <si>
    <t>(наименование  распорядителя  бюджетных средств)</t>
  </si>
  <si>
    <t xml:space="preserve">(наименование краевого государственного  бюджетного  учреждения) </t>
  </si>
  <si>
    <t>"_____"________________ 20____г.</t>
  </si>
  <si>
    <t>Форма по КФД</t>
  </si>
  <si>
    <t>Наименование краевого государственного бюджетного учреждения</t>
  </si>
  <si>
    <t>Код по реестру участников бюджетного процесса, а также юридических лиц, не являющихся участниками бюджетного процесса</t>
  </si>
  <si>
    <t>Наименование органа, осуществляющего функции и полномочия учредителя</t>
  </si>
  <si>
    <t>Адрес фактического местонахождения краевого государственного бюджетного учреждения</t>
  </si>
  <si>
    <t xml:space="preserve"> Сведения о деятельности краевого государственного  учреждения </t>
  </si>
  <si>
    <t>Таблица № 1</t>
  </si>
  <si>
    <t>Нефинансовые активы, всего</t>
  </si>
  <si>
    <t>из них:</t>
  </si>
  <si>
    <t>Финансовые активы, всего</t>
  </si>
  <si>
    <t>2.1.</t>
  </si>
  <si>
    <t>2.2.</t>
  </si>
  <si>
    <t>2.3.</t>
  </si>
  <si>
    <t>Обязательства, всего</t>
  </si>
  <si>
    <t>Код строки</t>
  </si>
  <si>
    <t>Раздел, подраздел</t>
  </si>
  <si>
    <t xml:space="preserve">Целевая статья расходов </t>
  </si>
  <si>
    <t>Х</t>
  </si>
  <si>
    <t>доходы от штрафов, пеней, иных сумм принудительного изъятия</t>
  </si>
  <si>
    <t>Выплаты по расходам, всего:</t>
  </si>
  <si>
    <t>взносы по обязательному социальному страхованию на выплаты по оплате труда работников и иные  выплаты работникам учреждений</t>
  </si>
  <si>
    <t>иные выплаты персоналу учреждений, за исключением фонда оплаты труда</t>
  </si>
  <si>
    <t>социальные выплаты гражданам, кроме публичных нормативных социальных выплат</t>
  </si>
  <si>
    <t>иные выплаты населению</t>
  </si>
  <si>
    <t>Иные бюджетные ассигнования, всего</t>
  </si>
  <si>
    <t>уплата налогов, сборов и иных платежей, всего</t>
  </si>
  <si>
    <t>уплата налога на имущество организаций и земельного налога</t>
  </si>
  <si>
    <t>уплата прочих налогов, сборов</t>
  </si>
  <si>
    <t>уплата иных платежей</t>
  </si>
  <si>
    <t>Прочие расходы (кроме расходов на закупку товаров, работ, услуг)</t>
  </si>
  <si>
    <t>транспортные услуги</t>
  </si>
  <si>
    <t>арендная плата за пользование имуществом</t>
  </si>
  <si>
    <t>работы, услуги по содержанию имущества</t>
  </si>
  <si>
    <t>прочие работы, услуги</t>
  </si>
  <si>
    <t>прочие расходы</t>
  </si>
  <si>
    <t>увеличение стоимости основных средств</t>
  </si>
  <si>
    <t>увеличение стоимости материальных запасов</t>
  </si>
  <si>
    <t>услуги связи</t>
  </si>
  <si>
    <t>коммунальные услуги</t>
  </si>
  <si>
    <t>Остатки целевых субсидий, подлежащих перечислению в бюджет</t>
  </si>
  <si>
    <t>Остаток средств на конец года</t>
  </si>
  <si>
    <t>Год начала закупки</t>
  </si>
  <si>
    <t>Сумма выплат по расходам на закупку товаров, работ и услуг, руб.</t>
  </si>
  <si>
    <t>всего на закупки</t>
  </si>
  <si>
    <t>Выплаты по расходам на закупку товаров, работ, услуг, всего:</t>
  </si>
  <si>
    <t>Таблица № 3</t>
  </si>
  <si>
    <t>Поступление</t>
  </si>
  <si>
    <t>Выбытие</t>
  </si>
  <si>
    <t>Таблица № 4</t>
  </si>
  <si>
    <t>Объем публичных обязательств, всего:</t>
  </si>
  <si>
    <t>Объем бюджетных инвестиций (в части переданных полномочий государственного (муниципального) заказчика в соответствии с Бюджетным кодексом Российской Федерации), всего:</t>
  </si>
  <si>
    <t>Объем средств, поступивших во временное распоряжение, всего:</t>
  </si>
  <si>
    <t xml:space="preserve">Исполнитель                                                           </t>
  </si>
  <si>
    <t>(подпись)  (расшифровка подписи)</t>
  </si>
  <si>
    <t>Таблица № 5</t>
  </si>
  <si>
    <t>пособия, компенсации и иные социальные выплаты гражданам, кроме публичных нормативных обязательств</t>
  </si>
  <si>
    <t>1.1</t>
  </si>
  <si>
    <t xml:space="preserve">    особо ценное движимое имущество, всего:</t>
  </si>
  <si>
    <t xml:space="preserve">    в том числе:                                                                                                                                                                                                                                                                                                                                                                   остаточная стоимость</t>
  </si>
  <si>
    <t xml:space="preserve">    непроизведенные активы</t>
  </si>
  <si>
    <t xml:space="preserve">    материальные запасы</t>
  </si>
  <si>
    <t xml:space="preserve">    вложения в нефинансовые активы</t>
  </si>
  <si>
    <t xml:space="preserve">  в особо ценное движимое имущество учреждения</t>
  </si>
  <si>
    <t>1.1.1</t>
  </si>
  <si>
    <t>1.2</t>
  </si>
  <si>
    <t>1.2.1</t>
  </si>
  <si>
    <t>1.3</t>
  </si>
  <si>
    <t>1.4</t>
  </si>
  <si>
    <t>1.5</t>
  </si>
  <si>
    <t>1.5.1</t>
  </si>
  <si>
    <t>1.5.2</t>
  </si>
  <si>
    <t>2.4</t>
  </si>
  <si>
    <t xml:space="preserve">    в том числе:                                                                                      просроченная кредиторская задолженность                                                                                                                                                                                                                                     </t>
  </si>
  <si>
    <t>3.2.1</t>
  </si>
  <si>
    <t>недвижимое имущество, всего:</t>
  </si>
  <si>
    <t xml:space="preserve">  из них:                                                                                                                </t>
  </si>
  <si>
    <t xml:space="preserve">  из них:     </t>
  </si>
  <si>
    <t xml:space="preserve">  в недвижимое имущество учреждения</t>
  </si>
  <si>
    <t>денежные средства краевого государственного учреждения, всего</t>
  </si>
  <si>
    <t>иные финансовые инструменты</t>
  </si>
  <si>
    <t>дебиторская задолженность по доходам</t>
  </si>
  <si>
    <t>дебиторская задолженность по расходам</t>
  </si>
  <si>
    <t>долговые обязательства</t>
  </si>
  <si>
    <t xml:space="preserve">  из них:</t>
  </si>
  <si>
    <t>кредиторская задолженность:</t>
  </si>
  <si>
    <t>приобретение товаров, работ, услуг в пользу граждан в целях их социального обеспечения</t>
  </si>
  <si>
    <t>Остатки капитальных вложений, подлежащих перечислению в бюджет</t>
  </si>
  <si>
    <t>Поступления , всего:</t>
  </si>
  <si>
    <t>поступление от аренды активов</t>
  </si>
  <si>
    <t>Начисленные суммы налога на прибыль и НДС</t>
  </si>
  <si>
    <t>Субсидии на выполнение государственного задания, всего</t>
  </si>
  <si>
    <t>Субсидии на иные цели, всего</t>
  </si>
  <si>
    <t>наименование дохода 2</t>
  </si>
  <si>
    <t>Поступления от оказания учреждением платных услуг (выполнения работ) и иной приносящей доход деятельности, всего:</t>
  </si>
  <si>
    <t>Субсидии на осуществление капитальных вложений</t>
  </si>
  <si>
    <t>поступления от оказания  учреждением  услуг (выполнения работ), выполнение которых для физических и юридических лиц осуществляется на платной основе, всего:</t>
  </si>
  <si>
    <t xml:space="preserve">  (подпись)  (расшифровка подписи)</t>
  </si>
  <si>
    <t xml:space="preserve">исполнение судебных актов </t>
  </si>
  <si>
    <t>Закупка товаров, работ, услуг в целях капитального ремонта государственного имущества, из них:</t>
  </si>
  <si>
    <t>Прочая закупка товаров работ и услуг для обеспечения государственных нужд, из них</t>
  </si>
  <si>
    <t>пособия по социальной помощи населению</t>
  </si>
  <si>
    <t>Иные закупки товаров, работ и услуг для обеспечения государственных (муниципальных) нужд всего:</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</si>
  <si>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</si>
  <si>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фонд оплаты труда</t>
  </si>
  <si>
    <t>иные выплаты работникам учреждений в части пособий  по социальной помощи населению</t>
  </si>
  <si>
    <t>расходы на выплаты персоналу учреждений, всего:</t>
  </si>
  <si>
    <t>прочие доходы, всего:</t>
  </si>
  <si>
    <t>гранты</t>
  </si>
  <si>
    <t xml:space="preserve">Объем финансового обеспечения всего, руб. </t>
  </si>
  <si>
    <t>приносящая доход деятельность от оказания учреждением платных услуг (выполнения работ) и иная приносящая доход деятельносьи, всего:</t>
  </si>
  <si>
    <t>Таблица № 2</t>
  </si>
  <si>
    <t>стипендии</t>
  </si>
  <si>
    <t xml:space="preserve">прочие расходы </t>
  </si>
  <si>
    <t xml:space="preserve">Бюджетные инвестиции  </t>
  </si>
  <si>
    <t>Прочая закупка товаров работ и услуг для обеспечения государственных нужд, из них:</t>
  </si>
  <si>
    <t>приобретение товаров, работ, услуг в пользу граждан в целях их социального обеспечения, из них:</t>
  </si>
  <si>
    <t>Иные закупки товаров, работ и услуг для обеспечения государственных нужд всего:</t>
  </si>
  <si>
    <t xml:space="preserve">Прочие расходы </t>
  </si>
  <si>
    <t xml:space="preserve">Справочно: фонд стимулирующих выплат руководителя </t>
  </si>
  <si>
    <t>Капитальные вложения в объекты государственной собственности</t>
  </si>
  <si>
    <t>406, 407, 412, 414</t>
  </si>
  <si>
    <t>приобретение объектов недвижимого имущества государственными учреждениями, строительство (реконструкция) объектов недвижимого имущества государственными учреждениями, бюджетные инвестиции на приобретение объектов недвижимого имущества в государственную собственность, бюджетные инвестиции  в объекты капитального строительства государственной собственности и т.д.</t>
  </si>
  <si>
    <t>Показатели по поступлениям и выплатам краевого государственного  учреждения на очередной финансовый год и плановый период</t>
  </si>
  <si>
    <t xml:space="preserve">на очередной финансовый год  </t>
  </si>
  <si>
    <t xml:space="preserve">и плановый период </t>
  </si>
  <si>
    <t>в соответствии с Федеральным законом от 5 апреля 2013 г.
 № 44-ФЗ «О контрактной системе в сфере закупок товаров, работ, услуг для обеспечения государственных и муниципальных нужд»</t>
  </si>
  <si>
    <t>в соответствии с Федеральным законом от 18 июля 2011 г.
 № 223-ФЗ «О закупках товаров, работ, услуг отдельными видами юридических лиц»</t>
  </si>
  <si>
    <t>План финансово-хозяйственной деятельности</t>
  </si>
  <si>
    <t>Т.В. Пустошилова</t>
  </si>
  <si>
    <t xml:space="preserve"> 8800000300/880101001</t>
  </si>
  <si>
    <t>Министерство образования Красноярского края</t>
  </si>
  <si>
    <t>648000, Красноярский край, Эвенкийский муниципальный район, п. Тура ул. Школьная 24 А</t>
  </si>
  <si>
    <t>5.   Общая   балансовая   стоимость  движимого  государственного  имущества составляет ___50032541,27_____ руб., в том числе:</t>
  </si>
  <si>
    <t xml:space="preserve">4.1. балансовая  стоимость  имущества,  закрепленного собственником имущества за учреждением     на     праве     оперативного     управления,    составляет_____________ руб.
</t>
  </si>
  <si>
    <t xml:space="preserve">5.1. балансовая   стоимость   особо   ценного   движимого  имущества  составляет   _12980706,45_ руб.
</t>
  </si>
  <si>
    <t xml:space="preserve">4. Общая  балансовая  стоимость  недвижимого  государственного  имущества составляет __28759285,82__ руб., в том числе:
</t>
  </si>
  <si>
    <t xml:space="preserve">Обучение по образовательным программам для детей и взрослых; </t>
  </si>
  <si>
    <t xml:space="preserve">Преподование специальных курсов и циклов дисциплин; </t>
  </si>
  <si>
    <t>Реализация товаров и услуг</t>
  </si>
  <si>
    <t>на 2017 г. очередной финансовый год</t>
  </si>
  <si>
    <t>на 2018 г. 1-й год планового периода</t>
  </si>
  <si>
    <t>на 2019 г. 2-й год планового периода</t>
  </si>
  <si>
    <t>Главный бухгалтер</t>
  </si>
  <si>
    <t>Т.В.Верхотурова</t>
  </si>
  <si>
    <t>Д.В. Гайдукова</t>
  </si>
  <si>
    <t>тел.8(39170)-30-282</t>
  </si>
  <si>
    <t xml:space="preserve">Директор КГБПОУ "Эвенкийский многопрофильный техникум" </t>
  </si>
  <si>
    <t xml:space="preserve">4.3. балансовая стоимость имущества, приобретенного учреждением за счет доходов,
полученных    от    иной    приносящей   доход   деятельности,   составляет_______ руб.
</t>
  </si>
  <si>
    <t>1. Цели деятельности краевого государственного бюджетного учреждения:Подготовка специалистов среднего звена, квалифицированных рабочих, служащих; удовлетворение потребностей личности в углублении и расширении образования.</t>
  </si>
  <si>
    <t>2. Виды деятельности учреждения, относящиеся к его основным видам деятельности в соответствии с уставом учреждения: Образование профессональное среднее; обучение профессиональное (для лиц с ограниченными возможностями здоровья (с различными формами умственной отсталости), не имеющих основного общего или среднего общего образования); образование дополнительное детей и взрослых прочее, не включенное в другие группировки.</t>
  </si>
  <si>
    <t>3. Перечень оказываемых услуг (выполняемых работ), относящихся в соответствии с уставом учреждения к основным видам деятельности учреждения, предоставление которых осуществляется физическим и юридическим лицам, в том числе за плату: Реализация образовательных программ среднего профессионального образования – программ подготовки специалистов среднего звена на базе среднего общего образования; Реализация образовательных программ среднего профессионального образования – программ подготовки специалистов среднего звена на базе основного общего образования;  Реализация образовательных программ среднего профессионального образования – программ подготовки квалифицированных рабочих, служащих - на базе основного общего образования; Реализация образовательных программ среднего профессионального образования – программ подготовки квалифицированных рабочих, служащих - на базе среднего общего образования; Реализация основных профессиональных образовательных программ профессионального образования – программ профессиональной подготовки по профессиям рабочих, должностям служащих</t>
  </si>
  <si>
    <t>0704</t>
  </si>
  <si>
    <t>021000610</t>
  </si>
  <si>
    <t>07523021000061001</t>
  </si>
  <si>
    <t>07521021000061001</t>
  </si>
  <si>
    <t>07523022000061003</t>
  </si>
  <si>
    <t>07507040210000610</t>
  </si>
  <si>
    <t>02200158880</t>
  </si>
  <si>
    <t>0702</t>
  </si>
  <si>
    <t xml:space="preserve">  Осуществление иных расходов, не относящихся к расходам, осуществляемым за счет средств субсидий на осуществление капитальных вложений в объекты капитального строительства государственной собственности Красноярского края и приобретение объектов недвижимого имущества в государственную собственность Красноярского края (Приобретение путевок несовершеннолетним детям-сиротам, детям, оставшимся без попечения родителей, обучающимся в  краевых профессиональных образовательных организациях)</t>
  </si>
  <si>
    <t>Выплаты субсидий на иные цели, всего</t>
  </si>
  <si>
    <t xml:space="preserve"> </t>
  </si>
  <si>
    <t>Остаток по субсидии на выполнение государственного задания, подлежащий перечислению в бюджет</t>
  </si>
  <si>
    <t>07510000000000000</t>
  </si>
  <si>
    <t>07550000000000000</t>
  </si>
  <si>
    <t>0707</t>
  </si>
  <si>
    <t>Субсидии на иные цели, всего                                         Приобретение основных средств и (или) материальных запасов для осуществления видов деятельности бюджетных учреждений, предусмотренных учредительными документами</t>
  </si>
  <si>
    <t>верно</t>
  </si>
  <si>
    <t>Краевое государственное бюджетное профессиональное образовательное учреждение "Эвенкийский многопрофильный техникум"</t>
  </si>
  <si>
    <t>ЕЛ. Громова</t>
  </si>
  <si>
    <t xml:space="preserve">Заместитель директора КГКУ по обеспечению исполнений полномочий в области образования </t>
  </si>
  <si>
    <t>в том числе на оплату контрактов, заключенных до начала очередного финансового года:</t>
  </si>
  <si>
    <t>на закупку товаров, работ, услуг по году начала закупки:</t>
  </si>
  <si>
    <t xml:space="preserve">  Осуществление иных расходов, не относящихся к расходам, осуществляемым за счет средств субсидий на осуществление капитальных вложений в объекты капитального строительства государственной собственности Красноярского края и приобретение объектов недвижимого имущества в государственную собственность Красноярского края (Оплата стоимости проезда и провоза багажа работникам организаций, финансируемых за счет средств краевого бюджета, расположенных в районах Крайнего Севера и приравненных к ним местностях, а также неработающим членам их семей (муж, жена, несовершеннолетние дети)  к месту использования отпуска и обратно в пределах территории Российской Федерации)(Обеспечение бесплатным горячим питанием студентов, слушателей краевых государственных профессиональных образовательных организаций, обучающиеся за счёт средств краевого бюджета) (Установка охранной, пожарной, тревожной сигнализации, системы  выдеонаблюдения, системы оповещения, автоматической системы пожаротушения, системы отопления, вентиляции, в том числе разработка проектной сметной документации; Монтаж, демонтаж, установка оборудования, счетчика теплоэнергии, трехфазного счетчика, системы контроля и управления доступом; Пусконаладочные работы, электромонтажные работы) (Компенсация взамен бесплатного горячего питания  обучающимся в краевых профессональных учреждениях при прохождении учебной и производственной практики) (Стипендии) (Расходы на погашение исполнтельного листа) (Работы по организации аттестации по требованиям безопсности информаци автоматизрованного рабочего места для передачи данных)</t>
  </si>
  <si>
    <t xml:space="preserve">4.2. балансовая   стоимость   имущества,   приобретенного  учреждением  за  счет выделенных   собственником   имущества   учреждения   средств,   составляет ______28759285,82_____________ руб.
</t>
  </si>
  <si>
    <t xml:space="preserve">Показатели финансового состояния краевого государственного  учреждения                                                                                                                            на 01.10.2017 г.
(последняя отчетная дата)
</t>
  </si>
  <si>
    <t>"__27___"___декабря____ 20_17___г.</t>
  </si>
  <si>
    <t xml:space="preserve">Сведения о средствах, поступающих во временное
распоряжение краевого государственного учреждения
на 27.12.2017 г.
</t>
  </si>
  <si>
    <t>Справочная информация на 27.12.2017 г.</t>
  </si>
  <si>
    <t>"__27___"__декабря___ 2017__г.</t>
  </si>
  <si>
    <t>Показатели выплат по расходам на закупку товаров, работ, услуг краевого государственного  учреждения на 27.12.2017 г.</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</si>
</sst>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_ ;\-#,##0.00\ "/>
    <numFmt numFmtId="173" formatCode="#,##0.0"/>
    <numFmt numFmtId="174" formatCode="0.0"/>
    <numFmt numFmtId="175" formatCode="_(* #,##0.00_);_(* \(#,##0.00\);_(* &quot;-&quot;??_);_(@_)"/>
    <numFmt numFmtId="176" formatCode="0.00;[Red]0.00"/>
    <numFmt numFmtId="177" formatCode="\О\б\щ\и\й"/>
    <numFmt numFmtId="178" formatCode="\1"/>
    <numFmt numFmtId="179" formatCode="0000"/>
    <numFmt numFmtId="180" formatCode="000"/>
    <numFmt numFmtId="181" formatCode="#,##0.00_р_."/>
  </numFmts>
  <fonts count="60">
    <font>
      <sz val="11"/>
      <color theme="1"/>
      <name val="Calibri"/>
      <family val="2"/>
    </font>
    <font>
      <sz val="11"/>
      <color indexed="8"/>
      <name val="Calibri"/>
      <family val="2"/>
    </font>
    <font>
      <sz val="11"/>
      <name val="Times New Roman"/>
      <family val="1"/>
    </font>
    <font>
      <b/>
      <sz val="11"/>
      <name val="Times New Roman"/>
      <family val="1"/>
    </font>
    <font>
      <sz val="10"/>
      <name val="Arial Cyr"/>
      <family val="0"/>
    </font>
    <font>
      <sz val="8"/>
      <name val="Arial Cyr"/>
      <family val="2"/>
    </font>
    <font>
      <sz val="10"/>
      <name val="Arial"/>
      <family val="2"/>
    </font>
    <font>
      <sz val="10"/>
      <name val="Helv"/>
      <family val="0"/>
    </font>
    <font>
      <sz val="14"/>
      <name val="Times New Roman"/>
      <family val="1"/>
    </font>
    <font>
      <sz val="12"/>
      <name val="Times New Roman"/>
      <family val="1"/>
    </font>
    <font>
      <u val="single"/>
      <sz val="12"/>
      <name val="Times New Roman"/>
      <family val="1"/>
    </font>
    <font>
      <b/>
      <sz val="14"/>
      <name val="Times New Roman"/>
      <family val="1"/>
    </font>
    <font>
      <b/>
      <sz val="12"/>
      <name val="Times New Roman"/>
      <family val="1"/>
    </font>
    <font>
      <sz val="12"/>
      <name val="Arial Cyr"/>
      <family val="0"/>
    </font>
    <font>
      <sz val="11"/>
      <name val="Calibri"/>
      <family val="2"/>
    </font>
    <font>
      <u val="single"/>
      <sz val="10"/>
      <color indexed="12"/>
      <name val="Arial Cyr"/>
      <family val="0"/>
    </font>
    <font>
      <sz val="14"/>
      <name val="Arial Cyr"/>
      <family val="0"/>
    </font>
    <font>
      <sz val="12"/>
      <name val="Calibri"/>
      <family val="2"/>
    </font>
    <font>
      <sz val="9"/>
      <name val="Times New Roman"/>
      <family val="1"/>
    </font>
    <font>
      <sz val="10"/>
      <name val="Times New Roman"/>
      <family val="1"/>
    </font>
    <font>
      <b/>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7.7"/>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7.7"/>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000000"/>
      <name val="Times New Roman"/>
      <family val="1"/>
    </font>
    <font>
      <b/>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style="thin"/>
      <right style="thin"/>
      <top/>
      <bottom style="thin"/>
    </border>
    <border>
      <left/>
      <right style="thin"/>
      <top/>
      <bottom/>
    </border>
    <border>
      <left style="thin"/>
      <right/>
      <top/>
      <bottom style="thin"/>
    </border>
    <border>
      <left style="thin"/>
      <right/>
      <top style="thin"/>
      <bottom style="thin"/>
    </border>
    <border>
      <left style="thin"/>
      <right style="thin"/>
      <top style="thin"/>
      <bottom/>
    </border>
    <border>
      <left style="thin"/>
      <right style="thin"/>
      <top/>
      <bottom/>
    </border>
    <border>
      <left style="medium"/>
      <right style="thin"/>
      <top style="thin"/>
      <bottom style="medium"/>
    </border>
    <border>
      <left/>
      <right/>
      <top style="thin"/>
      <bottom/>
    </border>
    <border>
      <left/>
      <right/>
      <top style="thin"/>
      <bottom style="thin"/>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1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4"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5" fillId="0" borderId="0" applyAlignment="0">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54" fillId="0" borderId="9" applyNumberFormat="0" applyFill="0" applyAlignment="0" applyProtection="0"/>
    <xf numFmtId="0" fontId="7" fillId="0" borderId="0">
      <alignment/>
      <protection/>
    </xf>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5" fontId="6" fillId="0" borderId="0" applyFont="0" applyFill="0" applyBorder="0" applyAlignment="0" applyProtection="0"/>
    <xf numFmtId="171" fontId="0" fillId="0" borderId="0" applyFont="0" applyFill="0" applyBorder="0" applyAlignment="0" applyProtection="0"/>
    <xf numFmtId="0" fontId="56" fillId="32" borderId="0" applyNumberFormat="0" applyBorder="0" applyAlignment="0" applyProtection="0"/>
  </cellStyleXfs>
  <cellXfs count="188">
    <xf numFmtId="0" fontId="0" fillId="0" borderId="0" xfId="0" applyFont="1" applyAlignment="1">
      <alignment/>
    </xf>
    <xf numFmtId="0" fontId="2" fillId="0" borderId="0" xfId="55" applyFont="1" applyAlignment="1">
      <alignment horizontal="left"/>
      <protection/>
    </xf>
    <xf numFmtId="0" fontId="2" fillId="0" borderId="0" xfId="55" applyFont="1" applyAlignment="1">
      <alignment vertical="top" wrapText="1"/>
      <protection/>
    </xf>
    <xf numFmtId="0" fontId="8" fillId="0" borderId="0" xfId="55" applyFont="1" applyAlignment="1">
      <alignment vertical="top" wrapText="1"/>
      <protection/>
    </xf>
    <xf numFmtId="0" fontId="8" fillId="0" borderId="0" xfId="55" applyFont="1" applyAlignment="1">
      <alignment horizontal="center" vertical="top" wrapText="1"/>
      <protection/>
    </xf>
    <xf numFmtId="0" fontId="8" fillId="0" borderId="0" xfId="55" applyFont="1" applyAlignment="1">
      <alignment horizontal="left" vertical="top" wrapText="1"/>
      <protection/>
    </xf>
    <xf numFmtId="0" fontId="9" fillId="0" borderId="10" xfId="55" applyFont="1" applyBorder="1" applyAlignment="1">
      <alignment horizontal="left" vertical="top" wrapText="1"/>
      <protection/>
    </xf>
    <xf numFmtId="0" fontId="8" fillId="0" borderId="0" xfId="55" applyFont="1" applyBorder="1" applyAlignment="1">
      <alignment horizontal="left" vertical="top" wrapText="1"/>
      <protection/>
    </xf>
    <xf numFmtId="0" fontId="10" fillId="0" borderId="10" xfId="55" applyFont="1" applyBorder="1" applyAlignment="1">
      <alignment horizontal="center" vertical="top" wrapText="1"/>
      <protection/>
    </xf>
    <xf numFmtId="0" fontId="9" fillId="0" borderId="0" xfId="55" applyFont="1" applyBorder="1" applyAlignment="1">
      <alignment horizontal="center" vertical="top" wrapText="1"/>
      <protection/>
    </xf>
    <xf numFmtId="0" fontId="8" fillId="0" borderId="0" xfId="55" applyFont="1" applyBorder="1" applyAlignment="1">
      <alignment horizontal="center" vertical="top" wrapText="1"/>
      <protection/>
    </xf>
    <xf numFmtId="0" fontId="9" fillId="0" borderId="0" xfId="55" applyFont="1" applyAlignment="1">
      <alignment horizontal="center" vertical="top" wrapText="1"/>
      <protection/>
    </xf>
    <xf numFmtId="0" fontId="9" fillId="0" borderId="0" xfId="55" applyFont="1" applyAlignment="1">
      <alignment horizontal="left" vertical="top" wrapText="1"/>
      <protection/>
    </xf>
    <xf numFmtId="0" fontId="9" fillId="0" borderId="0" xfId="55" applyFont="1" applyBorder="1" applyAlignment="1">
      <alignment horizontal="left" vertical="top" wrapText="1"/>
      <protection/>
    </xf>
    <xf numFmtId="0" fontId="9" fillId="0" borderId="0" xfId="55" applyFont="1" applyBorder="1" applyAlignment="1">
      <alignment horizontal="right" wrapText="1"/>
      <protection/>
    </xf>
    <xf numFmtId="0" fontId="8" fillId="0" borderId="0" xfId="55" applyFont="1" applyBorder="1" applyAlignment="1">
      <alignment horizontal="right" wrapText="1"/>
      <protection/>
    </xf>
    <xf numFmtId="0" fontId="9" fillId="0" borderId="0" xfId="55" applyFont="1" applyBorder="1" applyAlignment="1">
      <alignment horizontal="center" wrapText="1"/>
      <protection/>
    </xf>
    <xf numFmtId="0" fontId="9" fillId="0" borderId="0" xfId="55" applyFont="1" applyBorder="1" applyAlignment="1">
      <alignment horizontal="center" vertical="center" wrapText="1"/>
      <protection/>
    </xf>
    <xf numFmtId="0" fontId="8" fillId="0" borderId="0" xfId="55" applyFont="1" applyBorder="1" applyAlignment="1">
      <alignment horizontal="center" wrapText="1"/>
      <protection/>
    </xf>
    <xf numFmtId="0" fontId="9" fillId="0" borderId="0" xfId="55" applyFont="1" applyAlignment="1">
      <alignment vertical="top" wrapText="1"/>
      <protection/>
    </xf>
    <xf numFmtId="0" fontId="8" fillId="0" borderId="0" xfId="55" applyFont="1" applyAlignment="1">
      <alignment horizontal="justify"/>
      <protection/>
    </xf>
    <xf numFmtId="0" fontId="8" fillId="0" borderId="0" xfId="55" applyFont="1" applyBorder="1" applyAlignment="1">
      <alignment vertical="top" wrapText="1"/>
      <protection/>
    </xf>
    <xf numFmtId="0" fontId="11" fillId="0" borderId="0" xfId="55" applyFont="1" applyAlignment="1">
      <alignment horizontal="center" vertical="top" wrapText="1"/>
      <protection/>
    </xf>
    <xf numFmtId="0" fontId="12" fillId="0" borderId="0" xfId="55" applyFont="1" applyAlignment="1">
      <alignment horizontal="center" vertical="top" wrapText="1"/>
      <protection/>
    </xf>
    <xf numFmtId="0" fontId="9" fillId="0" borderId="11" xfId="55" applyFont="1" applyBorder="1" applyAlignment="1">
      <alignment vertical="top" wrapText="1"/>
      <protection/>
    </xf>
    <xf numFmtId="0" fontId="9" fillId="0" borderId="12" xfId="55" applyFont="1" applyBorder="1" applyAlignment="1">
      <alignment vertical="top" wrapText="1"/>
      <protection/>
    </xf>
    <xf numFmtId="0" fontId="9" fillId="0" borderId="13" xfId="55" applyFont="1" applyBorder="1" applyAlignment="1">
      <alignment vertical="top" wrapText="1"/>
      <protection/>
    </xf>
    <xf numFmtId="0" fontId="9" fillId="0" borderId="11" xfId="55" applyFont="1" applyBorder="1" applyAlignment="1">
      <alignment horizontal="center" vertical="top" wrapText="1"/>
      <protection/>
    </xf>
    <xf numFmtId="0" fontId="9" fillId="0" borderId="0" xfId="55" applyFont="1" applyBorder="1" applyAlignment="1">
      <alignment vertical="top" wrapText="1"/>
      <protection/>
    </xf>
    <xf numFmtId="0" fontId="11" fillId="0" borderId="0" xfId="55" applyFont="1" applyAlignment="1">
      <alignment horizontal="left" vertical="top" wrapText="1"/>
      <protection/>
    </xf>
    <xf numFmtId="0" fontId="2" fillId="0" borderId="0" xfId="55" applyFont="1" applyAlignment="1">
      <alignment horizontal="center" vertical="top" wrapText="1"/>
      <protection/>
    </xf>
    <xf numFmtId="0" fontId="2" fillId="0" borderId="0" xfId="55" applyFont="1" applyBorder="1" applyAlignment="1">
      <alignment vertical="top" wrapText="1"/>
      <protection/>
    </xf>
    <xf numFmtId="0" fontId="2" fillId="0" borderId="0" xfId="55" applyFont="1" applyAlignment="1">
      <alignment horizontal="left" vertical="center" wrapText="1"/>
      <protection/>
    </xf>
    <xf numFmtId="0" fontId="3" fillId="0" borderId="0" xfId="55" applyFont="1" applyAlignment="1">
      <alignment vertical="top" wrapText="1"/>
      <protection/>
    </xf>
    <xf numFmtId="0" fontId="4" fillId="0" borderId="0" xfId="55">
      <alignment/>
      <protection/>
    </xf>
    <xf numFmtId="0" fontId="9" fillId="0" borderId="0" xfId="55" applyFont="1" applyAlignment="1">
      <alignment horizontal="left"/>
      <protection/>
    </xf>
    <xf numFmtId="0" fontId="12" fillId="0" borderId="0" xfId="55" applyFont="1" applyAlignment="1">
      <alignment horizontal="right" vertical="top" wrapText="1"/>
      <protection/>
    </xf>
    <xf numFmtId="0" fontId="13" fillId="0" borderId="0" xfId="55" applyFont="1">
      <alignment/>
      <protection/>
    </xf>
    <xf numFmtId="0" fontId="12" fillId="0" borderId="0" xfId="55" applyFont="1" applyBorder="1" applyAlignment="1">
      <alignment vertical="top" wrapText="1"/>
      <protection/>
    </xf>
    <xf numFmtId="0" fontId="12" fillId="0" borderId="0" xfId="55" applyFont="1" applyBorder="1" applyAlignment="1">
      <alignment horizontal="left" vertical="top" wrapText="1"/>
      <protection/>
    </xf>
    <xf numFmtId="0" fontId="9" fillId="0" borderId="0" xfId="55" applyFont="1">
      <alignment/>
      <protection/>
    </xf>
    <xf numFmtId="0" fontId="12" fillId="0" borderId="0" xfId="55" applyFont="1" applyAlignment="1">
      <alignment horizontal="right"/>
      <protection/>
    </xf>
    <xf numFmtId="180" fontId="9" fillId="0" borderId="11" xfId="55" applyNumberFormat="1" applyFont="1" applyBorder="1" applyAlignment="1">
      <alignment horizontal="center" vertical="top" wrapText="1"/>
      <protection/>
    </xf>
    <xf numFmtId="0" fontId="9" fillId="0" borderId="0" xfId="55" applyFont="1" applyAlignment="1">
      <alignment horizontal="right"/>
      <protection/>
    </xf>
    <xf numFmtId="0" fontId="57" fillId="0" borderId="11" xfId="42" applyFont="1" applyBorder="1" applyAlignment="1" applyProtection="1">
      <alignment vertical="top" wrapText="1"/>
      <protection/>
    </xf>
    <xf numFmtId="180" fontId="57" fillId="0" borderId="11" xfId="55" applyNumberFormat="1" applyFont="1" applyBorder="1" applyAlignment="1">
      <alignment horizontal="center" vertical="top" wrapText="1"/>
      <protection/>
    </xf>
    <xf numFmtId="0" fontId="9" fillId="0" borderId="0" xfId="55" applyFont="1" applyAlignment="1">
      <alignment horizontal="justify"/>
      <protection/>
    </xf>
    <xf numFmtId="0" fontId="12" fillId="0" borderId="0" xfId="55" applyFont="1" applyBorder="1" applyAlignment="1">
      <alignment horizontal="center" vertical="top" wrapText="1"/>
      <protection/>
    </xf>
    <xf numFmtId="16" fontId="9" fillId="0" borderId="11" xfId="55" applyNumberFormat="1" applyFont="1" applyBorder="1" applyAlignment="1">
      <alignment horizontal="center" vertical="top" wrapText="1"/>
      <protection/>
    </xf>
    <xf numFmtId="178" fontId="9" fillId="0" borderId="11" xfId="55" applyNumberFormat="1" applyFont="1" applyBorder="1" applyAlignment="1">
      <alignment horizontal="center" vertical="top" wrapText="1"/>
      <protection/>
    </xf>
    <xf numFmtId="0" fontId="16" fillId="0" borderId="0" xfId="55" applyFont="1">
      <alignment/>
      <protection/>
    </xf>
    <xf numFmtId="0" fontId="8" fillId="0" borderId="0" xfId="55" applyFont="1" applyAlignment="1">
      <alignment horizontal="left" vertical="center" wrapText="1"/>
      <protection/>
    </xf>
    <xf numFmtId="0" fontId="11" fillId="0" borderId="0" xfId="55" applyFont="1" applyAlignment="1">
      <alignment vertical="top" wrapText="1"/>
      <protection/>
    </xf>
    <xf numFmtId="0" fontId="9" fillId="0" borderId="0" xfId="55" applyFont="1" applyAlignment="1">
      <alignment vertical="center"/>
      <protection/>
    </xf>
    <xf numFmtId="0" fontId="9" fillId="0" borderId="11" xfId="55" applyFont="1" applyBorder="1" applyAlignment="1">
      <alignment horizontal="center" vertical="center" wrapText="1"/>
      <protection/>
    </xf>
    <xf numFmtId="179" fontId="17" fillId="0" borderId="11" xfId="55" applyNumberFormat="1" applyFont="1" applyBorder="1" applyAlignment="1">
      <alignment horizontal="center" vertical="center" wrapText="1"/>
      <protection/>
    </xf>
    <xf numFmtId="2" fontId="9" fillId="0" borderId="11" xfId="55" applyNumberFormat="1" applyFont="1" applyBorder="1" applyAlignment="1">
      <alignment horizontal="center" vertical="top" wrapText="1"/>
      <protection/>
    </xf>
    <xf numFmtId="0" fontId="9" fillId="0" borderId="11" xfId="55" applyFont="1" applyFill="1" applyBorder="1" applyAlignment="1">
      <alignment horizontal="center" vertical="center" wrapText="1"/>
      <protection/>
    </xf>
    <xf numFmtId="0" fontId="9" fillId="0" borderId="11" xfId="0" applyFont="1" applyFill="1" applyBorder="1" applyAlignment="1">
      <alignment horizontal="center" vertical="center" wrapText="1"/>
    </xf>
    <xf numFmtId="0" fontId="9" fillId="0" borderId="11" xfId="55" applyFont="1" applyFill="1" applyBorder="1" applyAlignment="1">
      <alignment horizontal="left" vertical="center" wrapText="1"/>
      <protection/>
    </xf>
    <xf numFmtId="0" fontId="9" fillId="0" borderId="0" xfId="55" applyFont="1" applyAlignment="1">
      <alignment/>
      <protection/>
    </xf>
    <xf numFmtId="0" fontId="9" fillId="0" borderId="0" xfId="55" applyFont="1" applyAlignment="1">
      <alignment horizontal="center"/>
      <protection/>
    </xf>
    <xf numFmtId="49" fontId="9" fillId="0" borderId="11" xfId="55" applyNumberFormat="1" applyFont="1" applyBorder="1" applyAlignment="1">
      <alignment horizontal="center" vertical="top" wrapText="1"/>
      <protection/>
    </xf>
    <xf numFmtId="49" fontId="9" fillId="0" borderId="11" xfId="55" applyNumberFormat="1" applyFont="1" applyBorder="1" applyAlignment="1">
      <alignment horizontal="center" wrapText="1"/>
      <protection/>
    </xf>
    <xf numFmtId="0" fontId="9" fillId="0" borderId="0" xfId="55" applyFont="1" applyAlignment="1">
      <alignment vertical="center" wrapText="1"/>
      <protection/>
    </xf>
    <xf numFmtId="0" fontId="57" fillId="0" borderId="11" xfId="55" applyFont="1" applyBorder="1" applyAlignment="1">
      <alignment horizontal="center" vertical="top" wrapText="1"/>
      <protection/>
    </xf>
    <xf numFmtId="14" fontId="9" fillId="0" borderId="11" xfId="55" applyNumberFormat="1" applyFont="1" applyBorder="1" applyAlignment="1">
      <alignment vertical="top" wrapText="1"/>
      <protection/>
    </xf>
    <xf numFmtId="2" fontId="9" fillId="0" borderId="0" xfId="55" applyNumberFormat="1" applyFont="1" applyAlignment="1">
      <alignment horizontal="left" vertical="top" wrapText="1"/>
      <protection/>
    </xf>
    <xf numFmtId="2" fontId="9" fillId="0" borderId="11" xfId="55" applyNumberFormat="1" applyFont="1" applyBorder="1" applyAlignment="1">
      <alignment vertical="top" wrapText="1"/>
      <protection/>
    </xf>
    <xf numFmtId="2" fontId="9" fillId="0" borderId="0" xfId="55" applyNumberFormat="1" applyFont="1" applyBorder="1" applyAlignment="1">
      <alignment horizontal="left" vertical="top" wrapText="1"/>
      <protection/>
    </xf>
    <xf numFmtId="2" fontId="13" fillId="0" borderId="0" xfId="55" applyNumberFormat="1" applyFont="1">
      <alignment/>
      <protection/>
    </xf>
    <xf numFmtId="0" fontId="57" fillId="0" borderId="11" xfId="55" applyFont="1" applyBorder="1" applyAlignment="1">
      <alignment horizontal="right" vertical="top" wrapText="1"/>
      <protection/>
    </xf>
    <xf numFmtId="0" fontId="9" fillId="0" borderId="10" xfId="55" applyFont="1" applyBorder="1" applyAlignment="1">
      <alignment horizontal="right" vertical="center"/>
      <protection/>
    </xf>
    <xf numFmtId="0" fontId="9" fillId="0" borderId="10" xfId="55" applyFont="1" applyBorder="1" applyAlignment="1">
      <alignment horizontal="right"/>
      <protection/>
    </xf>
    <xf numFmtId="0" fontId="9" fillId="0" borderId="0" xfId="55" applyFont="1" applyFill="1" applyBorder="1" applyAlignment="1">
      <alignment vertical="top" wrapText="1"/>
      <protection/>
    </xf>
    <xf numFmtId="0" fontId="12" fillId="0" borderId="14" xfId="55" applyFont="1" applyFill="1" applyBorder="1" applyAlignment="1">
      <alignment horizontal="left" vertical="center" wrapText="1"/>
      <protection/>
    </xf>
    <xf numFmtId="0" fontId="9" fillId="0" borderId="11" xfId="55" applyFont="1" applyFill="1" applyBorder="1" applyAlignment="1">
      <alignment horizontal="left" vertical="center" wrapText="1" indent="1"/>
      <protection/>
    </xf>
    <xf numFmtId="0" fontId="57" fillId="0" borderId="11" xfId="55" applyFont="1" applyFill="1" applyBorder="1" applyAlignment="1">
      <alignment horizontal="left" vertical="center" wrapText="1"/>
      <protection/>
    </xf>
    <xf numFmtId="0" fontId="12" fillId="0" borderId="11" xfId="55" applyFont="1" applyFill="1" applyBorder="1" applyAlignment="1">
      <alignment horizontal="left" vertical="center" wrapText="1"/>
      <protection/>
    </xf>
    <xf numFmtId="0" fontId="9" fillId="0" borderId="15" xfId="55" applyFont="1" applyFill="1" applyBorder="1" applyAlignment="1">
      <alignment horizontal="left" vertical="center" wrapText="1"/>
      <protection/>
    </xf>
    <xf numFmtId="0" fontId="9" fillId="0" borderId="0" xfId="55" applyFont="1" applyFill="1">
      <alignment/>
      <protection/>
    </xf>
    <xf numFmtId="0" fontId="19" fillId="0" borderId="11" xfId="55" applyFont="1" applyFill="1" applyBorder="1" applyAlignment="1">
      <alignment horizontal="center" vertical="center" wrapText="1"/>
      <protection/>
    </xf>
    <xf numFmtId="49" fontId="9" fillId="0" borderId="11" xfId="55" applyNumberFormat="1" applyFont="1" applyFill="1" applyBorder="1" applyAlignment="1">
      <alignment horizontal="center" vertical="center" wrapText="1"/>
      <protection/>
    </xf>
    <xf numFmtId="4" fontId="9" fillId="0" borderId="11" xfId="55" applyNumberFormat="1" applyFont="1" applyFill="1" applyBorder="1" applyAlignment="1">
      <alignment horizontal="right" vertical="center" wrapText="1"/>
      <protection/>
    </xf>
    <xf numFmtId="0" fontId="9" fillId="0" borderId="16" xfId="55" applyFont="1" applyFill="1" applyBorder="1" applyAlignment="1">
      <alignment horizontal="left" vertical="center" wrapText="1"/>
      <protection/>
    </xf>
    <xf numFmtId="49" fontId="12" fillId="0" borderId="11" xfId="55" applyNumberFormat="1" applyFont="1" applyFill="1" applyBorder="1" applyAlignment="1">
      <alignment horizontal="center" vertical="center" wrapText="1"/>
      <protection/>
    </xf>
    <xf numFmtId="0" fontId="9" fillId="0" borderId="16" xfId="55" applyFont="1" applyFill="1" applyBorder="1" applyAlignment="1">
      <alignment horizontal="center" vertical="center" wrapText="1"/>
      <protection/>
    </xf>
    <xf numFmtId="0" fontId="58" fillId="0" borderId="17" xfId="0" applyFont="1" applyFill="1" applyBorder="1" applyAlignment="1">
      <alignment wrapText="1"/>
    </xf>
    <xf numFmtId="0" fontId="9" fillId="0" borderId="11" xfId="55" applyFont="1" applyFill="1" applyBorder="1" applyAlignment="1">
      <alignment vertical="center" wrapText="1"/>
      <protection/>
    </xf>
    <xf numFmtId="0" fontId="59" fillId="0" borderId="17" xfId="0" applyFont="1" applyFill="1" applyBorder="1" applyAlignment="1">
      <alignment wrapText="1"/>
    </xf>
    <xf numFmtId="0" fontId="12" fillId="0" borderId="11" xfId="55" applyFont="1" applyFill="1" applyBorder="1" applyAlignment="1">
      <alignment vertical="center" wrapText="1"/>
      <protection/>
    </xf>
    <xf numFmtId="0" fontId="12" fillId="0" borderId="11" xfId="55" applyFont="1" applyFill="1" applyBorder="1" applyAlignment="1">
      <alignment horizontal="center" vertical="center" wrapText="1"/>
      <protection/>
    </xf>
    <xf numFmtId="0" fontId="9" fillId="0" borderId="16" xfId="55" applyFont="1" applyFill="1" applyBorder="1" applyAlignment="1">
      <alignment vertical="center" wrapText="1"/>
      <protection/>
    </xf>
    <xf numFmtId="0" fontId="9" fillId="0" borderId="11" xfId="55" applyFont="1" applyFill="1" applyBorder="1" applyAlignment="1">
      <alignment horizontal="left" vertical="top" wrapText="1"/>
      <protection/>
    </xf>
    <xf numFmtId="4" fontId="9" fillId="0" borderId="11" xfId="55" applyNumberFormat="1" applyFont="1" applyBorder="1" applyAlignment="1">
      <alignment vertical="top" wrapText="1"/>
      <protection/>
    </xf>
    <xf numFmtId="49" fontId="9" fillId="0" borderId="18" xfId="0" applyNumberFormat="1" applyFont="1" applyFill="1" applyBorder="1" applyAlignment="1" applyProtection="1">
      <alignment horizontal="center" vertical="center" wrapText="1"/>
      <protection/>
    </xf>
    <xf numFmtId="49" fontId="57" fillId="0" borderId="11" xfId="0" applyNumberFormat="1" applyFont="1" applyFill="1" applyBorder="1" applyAlignment="1">
      <alignment horizontal="center" vertical="center" wrapText="1"/>
    </xf>
    <xf numFmtId="0" fontId="9" fillId="0" borderId="10" xfId="55" applyFont="1" applyBorder="1" applyAlignment="1">
      <alignment horizontal="center" vertical="center" wrapText="1"/>
      <protection/>
    </xf>
    <xf numFmtId="1" fontId="9" fillId="0" borderId="11" xfId="55" applyNumberFormat="1" applyFont="1" applyBorder="1" applyAlignment="1">
      <alignment horizontal="center" vertical="top" wrapText="1"/>
      <protection/>
    </xf>
    <xf numFmtId="49" fontId="9" fillId="0" borderId="0" xfId="55" applyNumberFormat="1" applyFont="1" applyFill="1" applyBorder="1" applyAlignment="1">
      <alignment vertical="top" wrapText="1"/>
      <protection/>
    </xf>
    <xf numFmtId="2" fontId="9" fillId="0" borderId="0" xfId="55" applyNumberFormat="1" applyFont="1" applyFill="1" applyBorder="1" applyAlignment="1">
      <alignment horizontal="center" vertical="top" wrapText="1"/>
      <protection/>
    </xf>
    <xf numFmtId="49" fontId="9" fillId="0" borderId="0" xfId="55" applyNumberFormat="1" applyFont="1" applyFill="1">
      <alignment/>
      <protection/>
    </xf>
    <xf numFmtId="2" fontId="9" fillId="0" borderId="0" xfId="55" applyNumberFormat="1" applyFont="1" applyFill="1">
      <alignment/>
      <protection/>
    </xf>
    <xf numFmtId="0" fontId="9" fillId="0" borderId="0" xfId="55" applyFont="1" applyFill="1" applyBorder="1" applyAlignment="1">
      <alignment horizontal="left" vertical="top" wrapText="1"/>
      <protection/>
    </xf>
    <xf numFmtId="49" fontId="9" fillId="0" borderId="0" xfId="55" applyNumberFormat="1" applyFont="1" applyFill="1" applyBorder="1" applyAlignment="1">
      <alignment horizontal="left" vertical="top" wrapText="1"/>
      <protection/>
    </xf>
    <xf numFmtId="2" fontId="9" fillId="0" borderId="0" xfId="55" applyNumberFormat="1" applyFont="1" applyFill="1" applyBorder="1" applyAlignment="1">
      <alignment horizontal="left" vertical="top" wrapText="1"/>
      <protection/>
    </xf>
    <xf numFmtId="0" fontId="4" fillId="0" borderId="0" xfId="55" applyFill="1">
      <alignment/>
      <protection/>
    </xf>
    <xf numFmtId="0" fontId="2" fillId="0" borderId="0" xfId="55" applyFont="1" applyFill="1" applyAlignment="1">
      <alignment vertical="top" wrapText="1"/>
      <protection/>
    </xf>
    <xf numFmtId="49" fontId="19" fillId="0" borderId="11" xfId="55" applyNumberFormat="1" applyFont="1" applyFill="1" applyBorder="1" applyAlignment="1">
      <alignment horizontal="center" vertical="center" wrapText="1"/>
      <protection/>
    </xf>
    <xf numFmtId="1" fontId="19" fillId="0" borderId="11" xfId="55" applyNumberFormat="1" applyFont="1" applyFill="1" applyBorder="1" applyAlignment="1">
      <alignment horizontal="center" vertical="center" wrapText="1"/>
      <protection/>
    </xf>
    <xf numFmtId="0" fontId="12" fillId="0" borderId="12" xfId="55" applyFont="1" applyFill="1" applyBorder="1" applyAlignment="1">
      <alignment horizontal="center" vertical="center" wrapText="1"/>
      <protection/>
    </xf>
    <xf numFmtId="49" fontId="12" fillId="0" borderId="12" xfId="55" applyNumberFormat="1" applyFont="1" applyFill="1" applyBorder="1" applyAlignment="1">
      <alignment horizontal="center" vertical="center" wrapText="1"/>
      <protection/>
    </xf>
    <xf numFmtId="4" fontId="12" fillId="0" borderId="12" xfId="55" applyNumberFormat="1" applyFont="1" applyFill="1" applyBorder="1" applyAlignment="1">
      <alignment horizontal="right" vertical="center" wrapText="1"/>
      <protection/>
    </xf>
    <xf numFmtId="0" fontId="20" fillId="0" borderId="0" xfId="55" applyFont="1" applyFill="1">
      <alignment/>
      <protection/>
    </xf>
    <xf numFmtId="0" fontId="9" fillId="0" borderId="12" xfId="55" applyFont="1" applyFill="1" applyBorder="1" applyAlignment="1">
      <alignment horizontal="center" vertical="center"/>
      <protection/>
    </xf>
    <xf numFmtId="0" fontId="58" fillId="0" borderId="11" xfId="0" applyFont="1" applyFill="1" applyBorder="1" applyAlignment="1">
      <alignment vertical="center" wrapText="1"/>
    </xf>
    <xf numFmtId="4" fontId="12" fillId="0" borderId="11" xfId="55" applyNumberFormat="1" applyFont="1" applyFill="1" applyBorder="1" applyAlignment="1">
      <alignment horizontal="right" vertical="center" wrapText="1"/>
      <protection/>
    </xf>
    <xf numFmtId="4" fontId="2" fillId="0" borderId="0" xfId="55" applyNumberFormat="1" applyFont="1" applyBorder="1" applyAlignment="1">
      <alignment vertical="top" wrapText="1"/>
      <protection/>
    </xf>
    <xf numFmtId="4" fontId="2" fillId="0" borderId="0" xfId="55" applyNumberFormat="1" applyFont="1" applyBorder="1" applyAlignment="1">
      <alignment horizontal="center" vertical="top" wrapText="1"/>
      <protection/>
    </xf>
    <xf numFmtId="4" fontId="2" fillId="0" borderId="0" xfId="55" applyNumberFormat="1" applyFont="1" applyAlignment="1">
      <alignment vertical="top" wrapText="1"/>
      <protection/>
    </xf>
    <xf numFmtId="4" fontId="57" fillId="0" borderId="11" xfId="55" applyNumberFormat="1" applyFont="1" applyBorder="1" applyAlignment="1">
      <alignment horizontal="center" vertical="top" wrapText="1"/>
      <protection/>
    </xf>
    <xf numFmtId="4" fontId="9" fillId="0" borderId="11" xfId="55" applyNumberFormat="1" applyFont="1" applyBorder="1" applyAlignment="1">
      <alignment horizontal="center" vertical="center" wrapText="1"/>
      <protection/>
    </xf>
    <xf numFmtId="4" fontId="2" fillId="0" borderId="0" xfId="55" applyNumberFormat="1" applyFont="1" applyBorder="1" applyAlignment="1">
      <alignment horizontal="center" vertical="center"/>
      <protection/>
    </xf>
    <xf numFmtId="4" fontId="4" fillId="0" borderId="0" xfId="55" applyNumberFormat="1">
      <alignment/>
      <protection/>
    </xf>
    <xf numFmtId="4" fontId="20" fillId="0" borderId="0" xfId="55" applyNumberFormat="1" applyFont="1" applyFill="1">
      <alignment/>
      <protection/>
    </xf>
    <xf numFmtId="0" fontId="12" fillId="0" borderId="16" xfId="55" applyFont="1" applyFill="1" applyBorder="1" applyAlignment="1">
      <alignment vertical="center" wrapText="1"/>
      <protection/>
    </xf>
    <xf numFmtId="0" fontId="18" fillId="0" borderId="19" xfId="55" applyFont="1" applyBorder="1" applyAlignment="1">
      <alignment horizontal="center" vertical="top" wrapText="1"/>
      <protection/>
    </xf>
    <xf numFmtId="0" fontId="18" fillId="0" borderId="0" xfId="55" applyFont="1" applyBorder="1" applyAlignment="1">
      <alignment horizontal="center" vertical="top" wrapText="1"/>
      <protection/>
    </xf>
    <xf numFmtId="0" fontId="18" fillId="0" borderId="0" xfId="55" applyFont="1" applyAlignment="1">
      <alignment horizontal="center" vertical="top" wrapText="1"/>
      <protection/>
    </xf>
    <xf numFmtId="0" fontId="18" fillId="0" borderId="0" xfId="55" applyFont="1" applyBorder="1" applyAlignment="1">
      <alignment wrapText="1"/>
      <protection/>
    </xf>
    <xf numFmtId="4" fontId="57" fillId="0" borderId="11" xfId="55" applyNumberFormat="1" applyFont="1" applyBorder="1" applyAlignment="1">
      <alignment horizontal="center" vertical="top" wrapText="1"/>
      <protection/>
    </xf>
    <xf numFmtId="2" fontId="9" fillId="0" borderId="11" xfId="55" applyNumberFormat="1" applyFont="1" applyFill="1" applyBorder="1" applyAlignment="1">
      <alignment vertical="top" wrapText="1"/>
      <protection/>
    </xf>
    <xf numFmtId="2" fontId="12" fillId="0" borderId="0" xfId="55" applyNumberFormat="1" applyFont="1" applyBorder="1" applyAlignment="1">
      <alignment horizontal="left" vertical="top" wrapText="1"/>
      <protection/>
    </xf>
    <xf numFmtId="0" fontId="12" fillId="0" borderId="0" xfId="55" applyFont="1" applyAlignment="1">
      <alignment horizontal="center" vertical="top" wrapText="1"/>
      <protection/>
    </xf>
    <xf numFmtId="0" fontId="8" fillId="0" borderId="0" xfId="55" applyFont="1" applyAlignment="1">
      <alignment horizontal="center" vertical="top" wrapText="1"/>
      <protection/>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top" wrapText="1"/>
    </xf>
    <xf numFmtId="0" fontId="9" fillId="0" borderId="0" xfId="55" applyFont="1" applyAlignment="1">
      <alignment horizontal="left" vertical="top" wrapText="1"/>
      <protection/>
    </xf>
    <xf numFmtId="0" fontId="9" fillId="0" borderId="19" xfId="55" applyFont="1" applyBorder="1" applyAlignment="1">
      <alignment horizontal="right" wrapText="1"/>
      <protection/>
    </xf>
    <xf numFmtId="0" fontId="18" fillId="0" borderId="0" xfId="55" applyFont="1" applyBorder="1" applyAlignment="1">
      <alignment horizontal="center" vertical="top" wrapText="1"/>
      <protection/>
    </xf>
    <xf numFmtId="0" fontId="9" fillId="0" borderId="10" xfId="55" applyFont="1" applyBorder="1" applyAlignment="1">
      <alignment horizontal="center" vertical="center" wrapText="1"/>
      <protection/>
    </xf>
    <xf numFmtId="0" fontId="9" fillId="0" borderId="0" xfId="55" applyFont="1" applyAlignment="1">
      <alignment horizontal="left" wrapText="1"/>
      <protection/>
    </xf>
    <xf numFmtId="0" fontId="9" fillId="0" borderId="0" xfId="55" applyFont="1" applyBorder="1" applyAlignment="1">
      <alignment horizontal="center" vertical="center" wrapText="1"/>
      <protection/>
    </xf>
    <xf numFmtId="0" fontId="11" fillId="0" borderId="0" xfId="55" applyFont="1" applyAlignment="1">
      <alignment horizontal="center" vertical="top" wrapText="1"/>
      <protection/>
    </xf>
    <xf numFmtId="0" fontId="8" fillId="0" borderId="0" xfId="55" applyFont="1" applyAlignment="1">
      <alignment horizontal="left" vertical="center" wrapText="1"/>
      <protection/>
    </xf>
    <xf numFmtId="0" fontId="9" fillId="0" borderId="0" xfId="55" applyFont="1" applyAlignment="1">
      <alignment horizontal="left" vertical="center" wrapText="1"/>
      <protection/>
    </xf>
    <xf numFmtId="0" fontId="9" fillId="0" borderId="0" xfId="55" applyFont="1" applyAlignment="1">
      <alignment horizontal="center" vertical="top" wrapText="1"/>
      <protection/>
    </xf>
    <xf numFmtId="0" fontId="9" fillId="0" borderId="0" xfId="55" applyFont="1" applyBorder="1" applyAlignment="1">
      <alignment horizontal="center" vertical="top" wrapText="1"/>
      <protection/>
    </xf>
    <xf numFmtId="0" fontId="9" fillId="0" borderId="0" xfId="55" applyFont="1" applyBorder="1" applyAlignment="1">
      <alignment horizontal="right" wrapText="1"/>
      <protection/>
    </xf>
    <xf numFmtId="0" fontId="9" fillId="0" borderId="0" xfId="55" applyFont="1" applyBorder="1" applyAlignment="1">
      <alignment horizontal="left" vertical="top" wrapText="1"/>
      <protection/>
    </xf>
    <xf numFmtId="0" fontId="12" fillId="0" borderId="0" xfId="55" applyFont="1" applyBorder="1" applyAlignment="1">
      <alignment horizontal="center" vertical="top" wrapText="1"/>
      <protection/>
    </xf>
    <xf numFmtId="0" fontId="57" fillId="0" borderId="0" xfId="55" applyFont="1" applyBorder="1" applyAlignment="1">
      <alignment horizontal="left" vertical="top" wrapText="1"/>
      <protection/>
    </xf>
    <xf numFmtId="0" fontId="9" fillId="0" borderId="0" xfId="55" applyFont="1" applyAlignment="1">
      <alignment horizontal="right" vertical="top" wrapText="1"/>
      <protection/>
    </xf>
    <xf numFmtId="2" fontId="9" fillId="0" borderId="0" xfId="55" applyNumberFormat="1" applyFont="1" applyFill="1" applyBorder="1" applyAlignment="1">
      <alignment horizontal="right" vertical="top" wrapText="1"/>
      <protection/>
    </xf>
    <xf numFmtId="2" fontId="9" fillId="0" borderId="15" xfId="55" applyNumberFormat="1" applyFont="1" applyFill="1" applyBorder="1" applyAlignment="1">
      <alignment horizontal="center" vertical="top" wrapText="1"/>
      <protection/>
    </xf>
    <xf numFmtId="2" fontId="9" fillId="0" borderId="20" xfId="55" applyNumberFormat="1" applyFont="1" applyFill="1" applyBorder="1" applyAlignment="1">
      <alignment horizontal="center" vertical="top" wrapText="1"/>
      <protection/>
    </xf>
    <xf numFmtId="2" fontId="9" fillId="0" borderId="11" xfId="55" applyNumberFormat="1" applyFont="1" applyFill="1" applyBorder="1" applyAlignment="1">
      <alignment horizontal="center" vertical="center" wrapText="1"/>
      <protection/>
    </xf>
    <xf numFmtId="0" fontId="9" fillId="0" borderId="16" xfId="55" applyFont="1" applyFill="1" applyBorder="1" applyAlignment="1">
      <alignment horizontal="center" vertical="center" wrapText="1"/>
      <protection/>
    </xf>
    <xf numFmtId="0" fontId="9" fillId="0" borderId="17" xfId="55" applyFont="1" applyFill="1" applyBorder="1" applyAlignment="1">
      <alignment horizontal="center" vertical="center" wrapText="1"/>
      <protection/>
    </xf>
    <xf numFmtId="0" fontId="9" fillId="0" borderId="12" xfId="55" applyFont="1" applyFill="1" applyBorder="1" applyAlignment="1">
      <alignment horizontal="center" vertical="center" wrapText="1"/>
      <protection/>
    </xf>
    <xf numFmtId="0" fontId="12" fillId="0" borderId="0" xfId="55" applyFont="1" applyFill="1" applyBorder="1" applyAlignment="1">
      <alignment horizontal="center" vertical="top" wrapText="1"/>
      <protection/>
    </xf>
    <xf numFmtId="0" fontId="9" fillId="0" borderId="11" xfId="55" applyFont="1" applyFill="1" applyBorder="1" applyAlignment="1">
      <alignment horizontal="center" vertical="top" wrapText="1"/>
      <protection/>
    </xf>
    <xf numFmtId="0" fontId="9" fillId="0" borderId="11" xfId="55" applyFont="1" applyFill="1" applyBorder="1" applyAlignment="1">
      <alignment horizontal="center" vertical="center" wrapText="1"/>
      <protection/>
    </xf>
    <xf numFmtId="49" fontId="9" fillId="0" borderId="11" xfId="55" applyNumberFormat="1" applyFont="1" applyFill="1" applyBorder="1" applyAlignment="1">
      <alignment horizontal="center" vertical="top" wrapText="1"/>
      <protection/>
    </xf>
    <xf numFmtId="0" fontId="9" fillId="0" borderId="16" xfId="55" applyFont="1" applyFill="1" applyBorder="1" applyAlignment="1">
      <alignment horizontal="center" vertical="center"/>
      <protection/>
    </xf>
    <xf numFmtId="0" fontId="9" fillId="0" borderId="17" xfId="55" applyFont="1" applyFill="1" applyBorder="1" applyAlignment="1">
      <alignment horizontal="center" vertical="center"/>
      <protection/>
    </xf>
    <xf numFmtId="0" fontId="9" fillId="0" borderId="12" xfId="55" applyFont="1" applyFill="1" applyBorder="1" applyAlignment="1">
      <alignment horizontal="center" vertical="center"/>
      <protection/>
    </xf>
    <xf numFmtId="4" fontId="57" fillId="0" borderId="0" xfId="55" applyNumberFormat="1" applyFont="1" applyBorder="1" applyAlignment="1">
      <alignment horizontal="right" vertical="top" wrapText="1"/>
      <protection/>
    </xf>
    <xf numFmtId="0" fontId="12" fillId="0" borderId="0" xfId="55" applyFont="1" applyAlignment="1">
      <alignment horizontal="center" vertical="center" wrapText="1"/>
      <protection/>
    </xf>
    <xf numFmtId="0" fontId="14" fillId="0" borderId="0" xfId="55" applyFont="1" applyAlignment="1">
      <alignment horizontal="center"/>
      <protection/>
    </xf>
    <xf numFmtId="0" fontId="9" fillId="0" borderId="11" xfId="55" applyFont="1" applyBorder="1" applyAlignment="1">
      <alignment horizontal="center" vertical="top" wrapText="1"/>
      <protection/>
    </xf>
    <xf numFmtId="4" fontId="57" fillId="0" borderId="11" xfId="55" applyNumberFormat="1" applyFont="1" applyBorder="1" applyAlignment="1">
      <alignment horizontal="center" vertical="top" wrapText="1"/>
      <protection/>
    </xf>
    <xf numFmtId="4" fontId="57" fillId="0" borderId="11" xfId="42" applyNumberFormat="1" applyFont="1" applyBorder="1" applyAlignment="1" applyProtection="1">
      <alignment horizontal="center" vertical="center" wrapText="1"/>
      <protection/>
    </xf>
    <xf numFmtId="0" fontId="9" fillId="0" borderId="16" xfId="55" applyFont="1" applyBorder="1" applyAlignment="1">
      <alignment horizontal="left" vertical="top" wrapText="1"/>
      <protection/>
    </xf>
    <xf numFmtId="0" fontId="9" fillId="0" borderId="17" xfId="55" applyFont="1" applyBorder="1" applyAlignment="1">
      <alignment horizontal="left" vertical="top" wrapText="1"/>
      <protection/>
    </xf>
    <xf numFmtId="0" fontId="9" fillId="0" borderId="12" xfId="55" applyFont="1" applyBorder="1" applyAlignment="1">
      <alignment horizontal="left" vertical="top" wrapText="1"/>
      <protection/>
    </xf>
    <xf numFmtId="0" fontId="9" fillId="0" borderId="16" xfId="55" applyFont="1" applyBorder="1" applyAlignment="1">
      <alignment horizontal="center" vertical="center" wrapText="1"/>
      <protection/>
    </xf>
    <xf numFmtId="0" fontId="9" fillId="0" borderId="17" xfId="55" applyFont="1" applyBorder="1" applyAlignment="1">
      <alignment horizontal="center" vertical="center" wrapText="1"/>
      <protection/>
    </xf>
    <xf numFmtId="0" fontId="9" fillId="0" borderId="12" xfId="55" applyFont="1" applyBorder="1" applyAlignment="1">
      <alignment horizontal="center" vertical="center" wrapText="1"/>
      <protection/>
    </xf>
    <xf numFmtId="0" fontId="17" fillId="0" borderId="16" xfId="55" applyFont="1" applyBorder="1" applyAlignment="1">
      <alignment horizontal="center" vertical="center" wrapText="1"/>
      <protection/>
    </xf>
    <xf numFmtId="0" fontId="17" fillId="0" borderId="17" xfId="55" applyFont="1" applyBorder="1" applyAlignment="1">
      <alignment horizontal="center" vertical="center" wrapText="1"/>
      <protection/>
    </xf>
    <xf numFmtId="0" fontId="17" fillId="0" borderId="12" xfId="55" applyFont="1" applyBorder="1" applyAlignment="1">
      <alignment horizontal="center" vertical="center" wrapText="1"/>
      <protection/>
    </xf>
    <xf numFmtId="0" fontId="9" fillId="0" borderId="16" xfId="55" applyFont="1" applyFill="1" applyBorder="1" applyAlignment="1">
      <alignment horizontal="left" vertical="top" wrapText="1"/>
      <protection/>
    </xf>
    <xf numFmtId="0" fontId="9" fillId="0" borderId="17" xfId="55" applyFont="1" applyFill="1" applyBorder="1" applyAlignment="1">
      <alignment horizontal="left" vertical="top" wrapText="1"/>
      <protection/>
    </xf>
    <xf numFmtId="0" fontId="9" fillId="0" borderId="12" xfId="55" applyFont="1" applyFill="1" applyBorder="1" applyAlignment="1">
      <alignment horizontal="left" vertical="top" wrapText="1"/>
      <protection/>
    </xf>
    <xf numFmtId="0" fontId="12" fillId="0" borderId="0" xfId="55" applyFont="1" applyAlignment="1">
      <alignment horizontal="center" wrapText="1"/>
      <protection/>
    </xf>
    <xf numFmtId="0" fontId="12" fillId="0" borderId="0" xfId="55" applyFont="1" applyAlignment="1">
      <alignment horizontal="center" vertical="center"/>
      <protection/>
    </xf>
    <xf numFmtId="0" fontId="9" fillId="0" borderId="0" xfId="55" applyFont="1" applyAlignment="1">
      <alignment horizontal="left"/>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2"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2 4" xfId="56"/>
    <cellStyle name="Обычный 2_Расшифровка сметы ФАКТ 2008 Б. улуй дд." xfId="57"/>
    <cellStyle name="Обычный 3" xfId="58"/>
    <cellStyle name="Обычный 3 4 2" xfId="59"/>
    <cellStyle name="Обычный 3 4 2 2" xfId="60"/>
    <cellStyle name="Обычный 3 4 2 3" xfId="61"/>
    <cellStyle name="Обычный 4" xfId="62"/>
    <cellStyle name="Обычный 5" xfId="63"/>
    <cellStyle name="Обычный 6" xfId="64"/>
    <cellStyle name="Обычный 7" xfId="65"/>
    <cellStyle name="Followed Hyperlink" xfId="66"/>
    <cellStyle name="Плохой" xfId="67"/>
    <cellStyle name="Пояснение" xfId="68"/>
    <cellStyle name="Примечание" xfId="69"/>
    <cellStyle name="Percent" xfId="70"/>
    <cellStyle name="Процентный 2" xfId="71"/>
    <cellStyle name="Связанная ячейка" xfId="72"/>
    <cellStyle name="Стиль 1" xfId="73"/>
    <cellStyle name="Текст предупреждения" xfId="74"/>
    <cellStyle name="Comma" xfId="75"/>
    <cellStyle name="Comma [0]" xfId="76"/>
    <cellStyle name="Финансовый 2" xfId="77"/>
    <cellStyle name="Финансовый 2 2" xfId="78"/>
    <cellStyle name="Финансовый 3" xfId="79"/>
    <cellStyle name="Финансовый 4" xfId="80"/>
    <cellStyle name="Финансовый 5" xfId="81"/>
    <cellStyle name="Хороший"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NB_SAM\&#1062;&#1054;&#1050;\2010\&#1096;&#1090;&#1072;&#1090;\pre\&#1064;&#1090;&#1072;&#1090;&#1085;&#1086;&#1077;%20&#1088;&#1072;&#1089;&#1087;&#1080;&#1089;&#1072;&#1085;&#1080;&#1077;%20&#1074;%20&#1048;&#1055;&#10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штатное_расписание"/>
      <sheetName val="оклады"/>
      <sheetName val="Лист2"/>
    </sheetNames>
    <sheetDataSet>
      <sheetData sheetId="1">
        <row r="12">
          <cell r="B12">
            <v>1</v>
          </cell>
          <cell r="C12">
            <v>2</v>
          </cell>
          <cell r="D12">
            <v>3</v>
          </cell>
          <cell r="E12">
            <v>4</v>
          </cell>
          <cell r="F12">
            <v>5</v>
          </cell>
          <cell r="G12">
            <v>6</v>
          </cell>
          <cell r="H12">
            <v>7</v>
          </cell>
          <cell r="I12">
            <v>8</v>
          </cell>
          <cell r="J12">
            <v>9</v>
          </cell>
          <cell r="K12">
            <v>10</v>
          </cell>
          <cell r="L12">
            <v>11</v>
          </cell>
          <cell r="M12">
            <v>12</v>
          </cell>
          <cell r="N12">
            <v>13</v>
          </cell>
          <cell r="O12">
            <v>14</v>
          </cell>
          <cell r="P12">
            <v>15</v>
          </cell>
          <cell r="Q12">
            <v>16</v>
          </cell>
          <cell r="R12">
            <v>17</v>
          </cell>
          <cell r="S12">
            <v>18</v>
          </cell>
        </row>
        <row r="13">
          <cell r="B13">
            <v>1404</v>
          </cell>
          <cell r="C13">
            <v>1460</v>
          </cell>
          <cell r="D13">
            <v>1530</v>
          </cell>
          <cell r="E13">
            <v>1603</v>
          </cell>
          <cell r="F13">
            <v>1780</v>
          </cell>
          <cell r="G13">
            <v>1976</v>
          </cell>
          <cell r="H13">
            <v>2171</v>
          </cell>
          <cell r="I13">
            <v>2386</v>
          </cell>
          <cell r="J13">
            <v>2620</v>
          </cell>
          <cell r="K13">
            <v>2874</v>
          </cell>
          <cell r="L13">
            <v>3148</v>
          </cell>
          <cell r="M13">
            <v>3402</v>
          </cell>
          <cell r="N13">
            <v>3676</v>
          </cell>
          <cell r="O13">
            <v>3950</v>
          </cell>
          <cell r="P13">
            <v>4263</v>
          </cell>
          <cell r="Q13">
            <v>4576</v>
          </cell>
          <cell r="R13">
            <v>4928</v>
          </cell>
          <cell r="S13">
            <v>6318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consultantplus://offline/ref=985DFA738D42EACDD6D6E7A732A35EBB5EE556B5569FFFC3D82F0102A3X1PFG" TargetMode="External" /><Relationship Id="rId2" Type="http://schemas.openxmlformats.org/officeDocument/2006/relationships/hyperlink" Target="consultantplus://offline/ref=985DFA738D42EACDD6D6E7A732A35EBB5EE457B75497FFC3D82F0102A3X1PFG"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consultantplus://offline/ref=985DFA738D42EACDD6D6E7A732A35EBB5EE457B5549CFFC3D82F0102A3X1PFG"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B050"/>
  </sheetPr>
  <dimension ref="A1:J49"/>
  <sheetViews>
    <sheetView tabSelected="1" view="pageBreakPreview" zoomScale="91" zoomScaleNormal="80" zoomScaleSheetLayoutView="91" zoomScalePageLayoutView="0" workbookViewId="0" topLeftCell="A1">
      <selection activeCell="H35" sqref="H35"/>
    </sheetView>
  </sheetViews>
  <sheetFormatPr defaultColWidth="9.140625" defaultRowHeight="15"/>
  <cols>
    <col min="1" max="1" width="25.00390625" style="2" customWidth="1"/>
    <col min="2" max="2" width="26.140625" style="2" customWidth="1"/>
    <col min="3" max="3" width="6.28125" style="2" customWidth="1"/>
    <col min="4" max="4" width="15.00390625" style="2" customWidth="1"/>
    <col min="5" max="5" width="14.28125" style="2" customWidth="1"/>
    <col min="6" max="6" width="14.00390625" style="30" customWidth="1"/>
    <col min="7" max="7" width="12.421875" style="2" customWidth="1"/>
    <col min="8" max="8" width="12.7109375" style="2" customWidth="1"/>
    <col min="9" max="9" width="12.57421875" style="2" customWidth="1"/>
    <col min="10" max="10" width="14.00390625" style="2" customWidth="1"/>
    <col min="11" max="16384" width="9.140625" style="2" customWidth="1"/>
  </cols>
  <sheetData>
    <row r="1" spans="6:10" ht="29.25" customHeight="1">
      <c r="F1" s="145" t="s">
        <v>186</v>
      </c>
      <c r="G1" s="145"/>
      <c r="H1" s="145"/>
      <c r="I1" s="145"/>
      <c r="J1" s="145"/>
    </row>
    <row r="2" spans="1:10" ht="24.75" customHeight="1">
      <c r="A2" s="3"/>
      <c r="B2" s="3"/>
      <c r="C2" s="3"/>
      <c r="D2" s="3"/>
      <c r="E2" s="3"/>
      <c r="F2" s="4"/>
      <c r="G2" s="3"/>
      <c r="H2" s="3"/>
      <c r="I2" s="3"/>
      <c r="J2" s="3"/>
    </row>
    <row r="3" spans="1:10" ht="25.5" customHeight="1">
      <c r="A3" s="146" t="s">
        <v>21</v>
      </c>
      <c r="B3" s="146"/>
      <c r="C3" s="5"/>
      <c r="D3" s="3"/>
      <c r="E3" s="3"/>
      <c r="F3" s="4"/>
      <c r="G3" s="147" t="s">
        <v>11</v>
      </c>
      <c r="H3" s="147"/>
      <c r="I3" s="147"/>
      <c r="J3" s="147"/>
    </row>
    <row r="4" spans="1:10" ht="36.75" customHeight="1">
      <c r="A4" s="142" t="s">
        <v>195</v>
      </c>
      <c r="B4" s="142"/>
      <c r="C4" s="5"/>
      <c r="D4" s="3"/>
      <c r="E4" s="3"/>
      <c r="F4" s="4"/>
      <c r="G4" s="148" t="s">
        <v>171</v>
      </c>
      <c r="H4" s="148"/>
      <c r="I4" s="148"/>
      <c r="J4" s="148"/>
    </row>
    <row r="5" spans="1:10" ht="3.75" customHeight="1">
      <c r="A5" s="138"/>
      <c r="B5" s="138"/>
      <c r="C5" s="5"/>
      <c r="D5" s="3"/>
      <c r="E5" s="3"/>
      <c r="F5" s="4"/>
      <c r="G5" s="138"/>
      <c r="H5" s="138"/>
      <c r="I5" s="138"/>
      <c r="J5" s="138"/>
    </row>
    <row r="6" spans="1:10" ht="13.5" customHeight="1">
      <c r="A6" s="139" t="s">
        <v>22</v>
      </c>
      <c r="B6" s="139"/>
      <c r="C6" s="5"/>
      <c r="D6" s="3"/>
      <c r="E6" s="3"/>
      <c r="F6" s="4"/>
      <c r="G6" s="139" t="s">
        <v>23</v>
      </c>
      <c r="H6" s="139"/>
      <c r="I6" s="139"/>
      <c r="J6" s="139"/>
    </row>
    <row r="7" spans="1:10" ht="29.25" customHeight="1">
      <c r="A7" s="6"/>
      <c r="B7" s="97" t="s">
        <v>153</v>
      </c>
      <c r="C7" s="7"/>
      <c r="D7" s="3"/>
      <c r="E7" s="3"/>
      <c r="F7" s="4"/>
      <c r="G7" s="8"/>
      <c r="H7" s="8"/>
      <c r="I7" s="140" t="s">
        <v>194</v>
      </c>
      <c r="J7" s="140"/>
    </row>
    <row r="8" spans="1:10" ht="22.5" customHeight="1">
      <c r="A8" s="127" t="s">
        <v>12</v>
      </c>
      <c r="B8" s="126" t="s">
        <v>13</v>
      </c>
      <c r="C8" s="10"/>
      <c r="D8" s="3"/>
      <c r="E8" s="3"/>
      <c r="F8" s="4"/>
      <c r="G8" s="128" t="s">
        <v>12</v>
      </c>
      <c r="H8" s="129"/>
      <c r="I8" s="139" t="s">
        <v>13</v>
      </c>
      <c r="J8" s="139"/>
    </row>
    <row r="9" spans="1:10" ht="27.75" customHeight="1">
      <c r="A9" s="141" t="s">
        <v>24</v>
      </c>
      <c r="B9" s="141"/>
      <c r="C9" s="5"/>
      <c r="D9" s="3"/>
      <c r="E9" s="3"/>
      <c r="F9" s="4"/>
      <c r="G9" s="141" t="s">
        <v>201</v>
      </c>
      <c r="H9" s="141"/>
      <c r="I9" s="141"/>
      <c r="J9" s="141"/>
    </row>
    <row r="10" spans="1:10" ht="18.75" customHeight="1">
      <c r="A10" s="12"/>
      <c r="B10" s="12"/>
      <c r="C10" s="5"/>
      <c r="D10" s="3"/>
      <c r="E10" s="3"/>
      <c r="F10" s="4"/>
      <c r="G10" s="12"/>
      <c r="H10" s="12"/>
      <c r="I10" s="12"/>
      <c r="J10" s="12"/>
    </row>
    <row r="11" spans="1:10" ht="17.25" customHeight="1">
      <c r="A11" s="13"/>
      <c r="B11" s="14"/>
      <c r="C11" s="15"/>
      <c r="D11" s="3"/>
      <c r="E11" s="3"/>
      <c r="F11" s="4"/>
      <c r="G11" s="5"/>
      <c r="H11" s="5"/>
      <c r="I11" s="5"/>
      <c r="J11" s="5"/>
    </row>
    <row r="12" spans="1:10" ht="18.75" customHeight="1">
      <c r="A12" s="16"/>
      <c r="B12" s="17"/>
      <c r="C12" s="18"/>
      <c r="D12" s="3"/>
      <c r="E12" s="3"/>
      <c r="F12" s="4"/>
      <c r="G12" s="5"/>
      <c r="H12" s="5"/>
      <c r="I12" s="5"/>
      <c r="J12" s="5"/>
    </row>
    <row r="13" spans="1:10" ht="21" customHeight="1">
      <c r="A13" s="19"/>
      <c r="B13" s="17"/>
      <c r="C13" s="3"/>
      <c r="D13" s="3"/>
      <c r="E13" s="3"/>
      <c r="F13" s="4"/>
      <c r="G13" s="5"/>
      <c r="H13" s="5"/>
      <c r="I13" s="5"/>
      <c r="J13" s="5"/>
    </row>
    <row r="14" spans="1:10" ht="42.75" customHeight="1">
      <c r="A14" s="137"/>
      <c r="B14" s="137"/>
      <c r="C14" s="20"/>
      <c r="D14" s="3"/>
      <c r="E14" s="3"/>
      <c r="F14" s="4"/>
      <c r="G14" s="5"/>
      <c r="H14" s="5"/>
      <c r="I14" s="5"/>
      <c r="J14" s="5"/>
    </row>
    <row r="15" spans="1:10" ht="15.75" customHeight="1">
      <c r="A15" s="5"/>
      <c r="B15" s="5"/>
      <c r="C15" s="20"/>
      <c r="D15" s="3"/>
      <c r="E15" s="3"/>
      <c r="F15" s="4"/>
      <c r="G15" s="5"/>
      <c r="H15" s="5"/>
      <c r="I15" s="5"/>
      <c r="J15" s="5"/>
    </row>
    <row r="16" spans="1:10" ht="17.25" customHeight="1">
      <c r="A16" s="7"/>
      <c r="B16" s="15"/>
      <c r="C16" s="15"/>
      <c r="D16" s="3"/>
      <c r="E16" s="3"/>
      <c r="F16" s="4"/>
      <c r="G16" s="5"/>
      <c r="H16" s="5"/>
      <c r="I16" s="5"/>
      <c r="J16" s="5"/>
    </row>
    <row r="17" spans="1:10" ht="15" customHeight="1">
      <c r="A17" s="16"/>
      <c r="B17" s="16"/>
      <c r="C17" s="18"/>
      <c r="D17" s="3"/>
      <c r="E17" s="3"/>
      <c r="F17" s="4"/>
      <c r="G17" s="5"/>
      <c r="H17" s="5"/>
      <c r="I17" s="5"/>
      <c r="J17" s="5"/>
    </row>
    <row r="18" spans="1:10" ht="23.25" customHeight="1">
      <c r="A18" s="3"/>
      <c r="B18" s="3"/>
      <c r="C18" s="18"/>
      <c r="D18" s="18"/>
      <c r="E18" s="18"/>
      <c r="F18" s="4"/>
      <c r="G18" s="5"/>
      <c r="H18" s="5"/>
      <c r="I18" s="5"/>
      <c r="J18" s="5"/>
    </row>
    <row r="19" spans="1:10" ht="18.75">
      <c r="A19" s="3"/>
      <c r="B19" s="3"/>
      <c r="C19" s="21"/>
      <c r="D19" s="21"/>
      <c r="E19" s="21"/>
      <c r="F19" s="4"/>
      <c r="G19" s="3"/>
      <c r="H19" s="3"/>
      <c r="I19" s="3"/>
      <c r="J19" s="3"/>
    </row>
    <row r="20" spans="1:10" ht="18.75" customHeight="1">
      <c r="A20" s="133" t="s">
        <v>152</v>
      </c>
      <c r="B20" s="133"/>
      <c r="C20" s="133"/>
      <c r="D20" s="133"/>
      <c r="E20" s="133"/>
      <c r="F20" s="133"/>
      <c r="G20" s="133"/>
      <c r="H20" s="133"/>
      <c r="I20" s="133"/>
      <c r="J20" s="133"/>
    </row>
    <row r="21" spans="1:10" ht="18.75" customHeight="1">
      <c r="A21" s="133" t="s">
        <v>148</v>
      </c>
      <c r="B21" s="133"/>
      <c r="C21" s="133"/>
      <c r="D21" s="133"/>
      <c r="E21" s="133"/>
      <c r="F21" s="133"/>
      <c r="G21" s="133"/>
      <c r="H21" s="133"/>
      <c r="I21" s="133"/>
      <c r="J21" s="133"/>
    </row>
    <row r="22" spans="1:10" ht="18.75">
      <c r="A22" s="3"/>
      <c r="B22" s="3"/>
      <c r="C22" s="133" t="s">
        <v>149</v>
      </c>
      <c r="D22" s="133"/>
      <c r="E22" s="133"/>
      <c r="F22" s="133"/>
      <c r="G22" s="22"/>
      <c r="H22" s="22"/>
      <c r="I22" s="23"/>
      <c r="J22" s="11" t="s">
        <v>15</v>
      </c>
    </row>
    <row r="23" spans="1:10" ht="15.75" customHeight="1">
      <c r="A23" s="3"/>
      <c r="B23" s="3"/>
      <c r="C23" s="22"/>
      <c r="D23" s="22"/>
      <c r="E23" s="22"/>
      <c r="F23" s="22"/>
      <c r="G23" s="22"/>
      <c r="H23" s="22"/>
      <c r="I23" s="19" t="s">
        <v>25</v>
      </c>
      <c r="J23" s="24"/>
    </row>
    <row r="24" spans="1:10" ht="18" customHeight="1">
      <c r="A24" s="3"/>
      <c r="B24" s="3"/>
      <c r="C24" s="143" t="s">
        <v>204</v>
      </c>
      <c r="D24" s="143"/>
      <c r="E24" s="143"/>
      <c r="F24" s="143"/>
      <c r="G24" s="22"/>
      <c r="H24" s="22"/>
      <c r="I24" s="19" t="s">
        <v>16</v>
      </c>
      <c r="J24" s="66">
        <v>43096</v>
      </c>
    </row>
    <row r="25" spans="1:10" ht="15.75" customHeight="1">
      <c r="A25" s="3"/>
      <c r="B25" s="3"/>
      <c r="C25" s="22"/>
      <c r="D25" s="22"/>
      <c r="E25" s="22"/>
      <c r="F25" s="22"/>
      <c r="G25" s="22"/>
      <c r="H25" s="22"/>
      <c r="I25" s="19"/>
      <c r="J25" s="24"/>
    </row>
    <row r="26" spans="1:10" ht="18.75">
      <c r="A26" s="3"/>
      <c r="B26" s="3"/>
      <c r="C26" s="3"/>
      <c r="D26" s="3"/>
      <c r="E26" s="3"/>
      <c r="F26" s="4"/>
      <c r="G26" s="3"/>
      <c r="H26" s="3"/>
      <c r="I26" s="19"/>
      <c r="J26" s="24"/>
    </row>
    <row r="27" spans="1:10" ht="23.25" customHeight="1">
      <c r="A27" s="137" t="s">
        <v>26</v>
      </c>
      <c r="B27" s="137"/>
      <c r="C27" s="137"/>
      <c r="D27" s="144" t="s">
        <v>193</v>
      </c>
      <c r="E27" s="144"/>
      <c r="F27" s="144"/>
      <c r="G27" s="144"/>
      <c r="H27" s="21"/>
      <c r="I27" s="19" t="s">
        <v>17</v>
      </c>
      <c r="J27" s="58">
        <v>3726447</v>
      </c>
    </row>
    <row r="28" spans="1:10" ht="18" customHeight="1">
      <c r="A28" s="137"/>
      <c r="B28" s="137"/>
      <c r="C28" s="137"/>
      <c r="D28" s="144"/>
      <c r="E28" s="144"/>
      <c r="F28" s="144"/>
      <c r="G28" s="144"/>
      <c r="H28" s="21"/>
      <c r="I28" s="19"/>
      <c r="J28" s="25"/>
    </row>
    <row r="29" spans="1:10" ht="16.5" customHeight="1">
      <c r="A29" s="137"/>
      <c r="B29" s="137"/>
      <c r="C29" s="137"/>
      <c r="D29" s="144"/>
      <c r="E29" s="144"/>
      <c r="F29" s="144"/>
      <c r="G29" s="144"/>
      <c r="H29" s="21"/>
      <c r="I29" s="19"/>
      <c r="J29" s="25"/>
    </row>
    <row r="30" spans="1:10" ht="15" customHeight="1">
      <c r="A30" s="137"/>
      <c r="B30" s="137"/>
      <c r="C30" s="137"/>
      <c r="D30" s="144"/>
      <c r="E30" s="144"/>
      <c r="F30" s="144"/>
      <c r="G30" s="144"/>
      <c r="H30" s="21"/>
      <c r="I30" s="26"/>
      <c r="J30" s="25"/>
    </row>
    <row r="31" spans="1:10" ht="15" customHeight="1">
      <c r="A31" s="137" t="s">
        <v>27</v>
      </c>
      <c r="B31" s="137"/>
      <c r="C31" s="137"/>
      <c r="D31" s="3"/>
      <c r="E31" s="3"/>
      <c r="F31" s="21"/>
      <c r="G31" s="21"/>
      <c r="H31" s="21"/>
      <c r="I31" s="19"/>
      <c r="J31" s="27"/>
    </row>
    <row r="32" spans="1:10" ht="19.5" customHeight="1">
      <c r="A32" s="137"/>
      <c r="B32" s="137"/>
      <c r="C32" s="137"/>
      <c r="D32" s="3"/>
      <c r="E32" s="3"/>
      <c r="F32" s="21"/>
      <c r="G32" s="21"/>
      <c r="H32" s="21"/>
      <c r="I32" s="28" t="s">
        <v>19</v>
      </c>
      <c r="J32" s="27">
        <v>383</v>
      </c>
    </row>
    <row r="33" spans="1:10" ht="31.5" customHeight="1">
      <c r="A33" s="137"/>
      <c r="B33" s="137"/>
      <c r="C33" s="137"/>
      <c r="D33" s="3"/>
      <c r="E33" s="3"/>
      <c r="F33" s="21"/>
      <c r="G33" s="21"/>
      <c r="H33" s="21"/>
      <c r="I33" s="21"/>
      <c r="J33" s="21"/>
    </row>
    <row r="34" spans="1:10" ht="15" customHeight="1">
      <c r="A34" s="19"/>
      <c r="B34" s="19"/>
      <c r="C34" s="19"/>
      <c r="D34" s="3"/>
      <c r="E34" s="3"/>
      <c r="F34" s="21"/>
      <c r="G34" s="21"/>
      <c r="H34" s="21"/>
      <c r="I34" s="21"/>
      <c r="J34" s="21"/>
    </row>
    <row r="35" spans="1:10" ht="15" customHeight="1">
      <c r="A35" s="19"/>
      <c r="B35" s="19"/>
      <c r="C35" s="12"/>
      <c r="D35" s="5"/>
      <c r="E35" s="5"/>
      <c r="F35" s="21"/>
      <c r="G35" s="21"/>
      <c r="H35" s="21"/>
      <c r="I35" s="21"/>
      <c r="J35" s="21"/>
    </row>
    <row r="36" spans="1:10" ht="22.5" customHeight="1">
      <c r="A36" s="137" t="s">
        <v>18</v>
      </c>
      <c r="B36" s="137"/>
      <c r="C36" s="137"/>
      <c r="D36" s="134" t="s">
        <v>154</v>
      </c>
      <c r="E36" s="134"/>
      <c r="F36" s="134"/>
      <c r="G36" s="134"/>
      <c r="H36" s="21"/>
      <c r="I36" s="10"/>
      <c r="J36" s="21"/>
    </row>
    <row r="37" spans="1:10" ht="17.25" customHeight="1">
      <c r="A37" s="19"/>
      <c r="B37" s="19"/>
      <c r="C37" s="19"/>
      <c r="D37" s="3"/>
      <c r="E37" s="3"/>
      <c r="F37" s="10"/>
      <c r="G37" s="10"/>
      <c r="H37" s="10"/>
      <c r="I37" s="21"/>
      <c r="J37" s="21"/>
    </row>
    <row r="38" spans="1:10" ht="21" customHeight="1">
      <c r="A38" s="137" t="s">
        <v>28</v>
      </c>
      <c r="B38" s="137"/>
      <c r="C38" s="137"/>
      <c r="D38" s="135" t="s">
        <v>155</v>
      </c>
      <c r="E38" s="135"/>
      <c r="F38" s="135"/>
      <c r="G38" s="21"/>
      <c r="H38" s="21"/>
      <c r="I38" s="3"/>
      <c r="J38" s="21"/>
    </row>
    <row r="39" spans="1:10" ht="18" customHeight="1">
      <c r="A39" s="137"/>
      <c r="B39" s="137"/>
      <c r="C39" s="137"/>
      <c r="D39" s="135"/>
      <c r="E39" s="135"/>
      <c r="F39" s="135"/>
      <c r="G39" s="21"/>
      <c r="H39" s="21"/>
      <c r="I39" s="3"/>
      <c r="J39" s="21"/>
    </row>
    <row r="40" spans="1:10" ht="14.25" customHeight="1">
      <c r="A40" s="137"/>
      <c r="B40" s="137"/>
      <c r="C40" s="137"/>
      <c r="D40" s="3"/>
      <c r="E40" s="3"/>
      <c r="F40" s="21"/>
      <c r="G40" s="21"/>
      <c r="H40" s="21"/>
      <c r="I40" s="3"/>
      <c r="J40" s="21"/>
    </row>
    <row r="41" spans="1:10" ht="17.25" customHeight="1">
      <c r="A41" s="19"/>
      <c r="B41" s="19"/>
      <c r="C41" s="19"/>
      <c r="D41" s="3"/>
      <c r="E41" s="3"/>
      <c r="F41" s="21"/>
      <c r="G41" s="21"/>
      <c r="H41" s="21"/>
      <c r="I41" s="21"/>
      <c r="J41" s="21"/>
    </row>
    <row r="42" spans="1:10" ht="18.75" customHeight="1">
      <c r="A42" s="137" t="s">
        <v>29</v>
      </c>
      <c r="B42" s="137"/>
      <c r="C42" s="137"/>
      <c r="D42" s="136" t="s">
        <v>156</v>
      </c>
      <c r="E42" s="136"/>
      <c r="F42" s="136"/>
      <c r="G42" s="136"/>
      <c r="H42" s="21"/>
      <c r="I42" s="21"/>
      <c r="J42" s="21"/>
    </row>
    <row r="43" spans="1:10" ht="12" customHeight="1">
      <c r="A43" s="137"/>
      <c r="B43" s="137"/>
      <c r="C43" s="137"/>
      <c r="D43" s="136"/>
      <c r="E43" s="136"/>
      <c r="F43" s="136"/>
      <c r="G43" s="136"/>
      <c r="H43" s="21"/>
      <c r="I43" s="21"/>
      <c r="J43" s="21"/>
    </row>
    <row r="44" spans="1:10" ht="15" customHeight="1">
      <c r="A44" s="137"/>
      <c r="B44" s="137"/>
      <c r="C44" s="137"/>
      <c r="D44" s="136"/>
      <c r="E44" s="136"/>
      <c r="F44" s="136"/>
      <c r="G44" s="136"/>
      <c r="H44" s="21"/>
      <c r="I44" s="21"/>
      <c r="J44" s="21"/>
    </row>
    <row r="45" spans="1:10" ht="12" customHeight="1">
      <c r="A45" s="19"/>
      <c r="B45" s="19"/>
      <c r="C45" s="19"/>
      <c r="D45" s="3"/>
      <c r="E45" s="3"/>
      <c r="F45" s="21"/>
      <c r="G45" s="21"/>
      <c r="H45" s="21"/>
      <c r="I45" s="21"/>
      <c r="J45" s="22"/>
    </row>
    <row r="46" spans="1:10" ht="12" customHeight="1">
      <c r="A46" s="137" t="s">
        <v>9</v>
      </c>
      <c r="B46" s="137"/>
      <c r="C46" s="137"/>
      <c r="D46" s="3"/>
      <c r="E46" s="3"/>
      <c r="F46" s="21"/>
      <c r="G46" s="21"/>
      <c r="H46" s="21"/>
      <c r="I46" s="21"/>
      <c r="J46" s="29"/>
    </row>
    <row r="47" spans="1:10" ht="12" customHeight="1">
      <c r="A47" s="137"/>
      <c r="B47" s="137"/>
      <c r="C47" s="137"/>
      <c r="D47" s="3"/>
      <c r="E47" s="5"/>
      <c r="F47" s="21"/>
      <c r="G47" s="21"/>
      <c r="H47" s="21"/>
      <c r="I47" s="21"/>
      <c r="J47" s="5"/>
    </row>
    <row r="48" spans="1:10" ht="12" customHeight="1">
      <c r="A48" s="3"/>
      <c r="B48" s="3"/>
      <c r="C48" s="5"/>
      <c r="D48" s="5"/>
      <c r="E48" s="5"/>
      <c r="F48" s="21"/>
      <c r="G48" s="21"/>
      <c r="H48" s="21"/>
      <c r="I48" s="21"/>
      <c r="J48" s="5"/>
    </row>
    <row r="49" spans="1:10" ht="12" customHeight="1">
      <c r="A49" s="3"/>
      <c r="B49" s="3"/>
      <c r="C49" s="5"/>
      <c r="D49" s="5"/>
      <c r="E49" s="5"/>
      <c r="F49" s="21"/>
      <c r="G49" s="21"/>
      <c r="H49" s="21"/>
      <c r="I49" s="21"/>
      <c r="J49" s="5"/>
    </row>
    <row r="50" ht="22.5" customHeight="1"/>
    <row r="51" ht="24.75" customHeight="1"/>
    <row r="52" ht="18" customHeight="1"/>
    <row r="53" ht="13.5" customHeight="1"/>
    <row r="54" ht="20.25" customHeight="1"/>
    <row r="55" ht="12.75" customHeight="1"/>
    <row r="56" ht="12.75" customHeight="1"/>
    <row r="57" ht="55.5" customHeight="1"/>
    <row r="58" ht="18.75" customHeight="1"/>
    <row r="59" ht="36.75" customHeight="1"/>
    <row r="60" ht="12" customHeight="1"/>
    <row r="61" ht="53.25" customHeight="1"/>
    <row r="62" ht="15" customHeight="1"/>
    <row r="63" ht="51.75" customHeight="1"/>
    <row r="64" ht="15" customHeight="1"/>
    <row r="65" ht="52.5" customHeight="1"/>
    <row r="66" ht="15" customHeight="1"/>
    <row r="67" ht="33" customHeight="1"/>
    <row r="68" ht="15.75" customHeight="1"/>
    <row r="69" ht="40.5" customHeight="1"/>
    <row r="70" ht="15" customHeight="1"/>
    <row r="71" ht="15" customHeight="1"/>
    <row r="72" ht="15" customHeight="1"/>
    <row r="73" ht="15" customHeight="1"/>
    <row r="74" ht="61.5" customHeight="1"/>
    <row r="75" ht="15" customHeight="1"/>
    <row r="76" ht="15" customHeight="1"/>
    <row r="77" ht="17.25" customHeight="1"/>
    <row r="78" ht="15" customHeight="1"/>
    <row r="79" ht="30" customHeight="1"/>
    <row r="80" ht="15" customHeight="1"/>
    <row r="81" ht="45.75" customHeight="1"/>
    <row r="82" ht="50.25" customHeight="1"/>
    <row r="83" ht="49.5" customHeight="1"/>
    <row r="84" ht="15" customHeight="1"/>
    <row r="85" ht="15" customHeight="1"/>
    <row r="86" ht="15" customHeight="1"/>
    <row r="87" ht="30" customHeight="1"/>
    <row r="88" ht="15" customHeight="1"/>
    <row r="89" ht="15" customHeight="1"/>
    <row r="90" ht="15" customHeight="1"/>
    <row r="91" ht="15" customHeight="1"/>
    <row r="92" ht="32.25" customHeight="1"/>
    <row r="93" ht="30"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30" customHeight="1"/>
    <row r="106" ht="15" customHeight="1"/>
    <row r="107" ht="15" customHeight="1"/>
    <row r="108" ht="15" customHeight="1"/>
    <row r="109" ht="15" customHeight="1"/>
    <row r="110" ht="30" customHeight="1"/>
    <row r="111" ht="30" customHeight="1"/>
    <row r="112" ht="15" customHeight="1"/>
    <row r="113" ht="30" customHeight="1"/>
    <row r="114" ht="30" customHeight="1"/>
    <row r="115" ht="30" customHeight="1"/>
    <row r="116" ht="15" customHeight="1"/>
    <row r="117" ht="30" customHeight="1"/>
    <row r="118" ht="15" customHeight="1"/>
    <row r="119" ht="15" customHeight="1"/>
    <row r="120" ht="15" customHeight="1"/>
    <row r="121" ht="15" customHeight="1"/>
    <row r="122" ht="30" customHeight="1"/>
    <row r="123" ht="15" customHeight="1"/>
    <row r="124" ht="15" customHeight="1"/>
    <row r="125" ht="15" customHeight="1"/>
    <row r="126" ht="15" customHeight="1"/>
    <row r="127" ht="15" customHeight="1"/>
    <row r="128" ht="30" customHeight="1"/>
    <row r="129" ht="15" customHeight="1"/>
    <row r="130" ht="15" customHeight="1"/>
    <row r="131" ht="15" customHeight="1"/>
    <row r="132" ht="15" customHeight="1"/>
    <row r="133" ht="15" customHeight="1"/>
    <row r="134" ht="15" customHeight="1"/>
    <row r="135" ht="15" customHeight="1"/>
    <row r="136" ht="30" customHeight="1"/>
    <row r="137" ht="30" customHeight="1"/>
    <row r="138" ht="15" customHeight="1"/>
    <row r="139" ht="15" customHeight="1"/>
    <row r="140" ht="30" customHeight="1"/>
    <row r="141" ht="26.25" customHeight="1"/>
    <row r="142" ht="15" customHeight="1"/>
    <row r="143" ht="15" customHeight="1"/>
    <row r="144" ht="30" customHeight="1"/>
    <row r="145" ht="15" customHeight="1"/>
    <row r="146" ht="15" customHeight="1"/>
    <row r="147" ht="15" customHeight="1"/>
    <row r="148" ht="15" customHeight="1"/>
    <row r="149" ht="15" customHeight="1"/>
    <row r="150" ht="15" customHeight="1"/>
    <row r="151" ht="15" customHeight="1"/>
    <row r="152" ht="15" customHeight="1"/>
    <row r="153" ht="15" customHeight="1"/>
    <row r="154" ht="30"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30"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27.75" customHeight="1"/>
    <row r="184" s="31" customFormat="1" ht="14.25" customHeight="1"/>
    <row r="185" s="31" customFormat="1" ht="14.25" customHeight="1"/>
    <row r="186" s="31" customFormat="1" ht="14.25" customHeight="1"/>
    <row r="187" s="31" customFormat="1" ht="14.25" customHeight="1"/>
    <row r="188" ht="34.5" customHeight="1"/>
    <row r="189" ht="15.75" customHeight="1"/>
    <row r="190" ht="23.25" customHeight="1"/>
    <row r="191" ht="159" customHeight="1"/>
    <row r="192" ht="49.5" customHeight="1"/>
    <row r="193" ht="18" customHeight="1"/>
    <row r="194" s="32" customFormat="1" ht="30" customHeight="1"/>
    <row r="195" s="32" customFormat="1" ht="30" customHeight="1"/>
    <row r="196" s="32" customFormat="1" ht="30" customHeight="1"/>
    <row r="197" s="32" customFormat="1" ht="30" customHeight="1"/>
    <row r="198" s="32" customFormat="1" ht="30" customHeight="1"/>
    <row r="199" s="32" customFormat="1" ht="30" customHeight="1"/>
    <row r="200" s="32" customFormat="1" ht="30" customHeight="1"/>
    <row r="201" s="32" customFormat="1" ht="30" customHeight="1"/>
    <row r="202" s="32" customFormat="1" ht="30" customHeight="1"/>
    <row r="203" s="32" customFormat="1" ht="30" customHeight="1"/>
    <row r="204" s="32" customFormat="1" ht="30" customHeight="1"/>
    <row r="205" s="32" customFormat="1" ht="30" customHeight="1"/>
    <row r="206" s="32" customFormat="1" ht="30" customHeight="1"/>
    <row r="207" s="32" customFormat="1" ht="30" customHeight="1"/>
    <row r="208" s="32" customFormat="1" ht="30" customHeight="1"/>
    <row r="209" s="32" customFormat="1" ht="30" customHeight="1"/>
    <row r="210" s="32" customFormat="1" ht="30" customHeight="1"/>
    <row r="211" s="32" customFormat="1" ht="30" customHeight="1"/>
    <row r="212" s="32" customFormat="1" ht="30" customHeight="1"/>
    <row r="213" s="32" customFormat="1" ht="30" customHeight="1"/>
    <row r="214" s="32" customFormat="1" ht="30" customHeight="1"/>
    <row r="215" s="32" customFormat="1" ht="30" customHeight="1"/>
    <row r="216" s="32" customFormat="1" ht="30" customHeight="1"/>
    <row r="217" s="32" customFormat="1" ht="30" customHeight="1"/>
    <row r="218" s="32" customFormat="1" ht="30" customHeight="1"/>
    <row r="219" s="32" customFormat="1" ht="30" customHeight="1"/>
    <row r="220" s="32" customFormat="1" ht="30" customHeight="1"/>
    <row r="221" s="32" customFormat="1" ht="30" customHeight="1"/>
    <row r="222" s="32" customFormat="1" ht="30" customHeight="1"/>
    <row r="223" s="32" customFormat="1" ht="30" customHeight="1"/>
    <row r="224" s="32" customFormat="1" ht="30" customHeight="1"/>
    <row r="225" s="32" customFormat="1" ht="30" customHeight="1"/>
    <row r="226" s="32" customFormat="1" ht="30" customHeight="1"/>
    <row r="227" s="32" customFormat="1" ht="30" customHeight="1"/>
    <row r="228" s="32" customFormat="1" ht="30" customHeight="1"/>
    <row r="229" s="32" customFormat="1" ht="30" customHeight="1"/>
    <row r="230" s="32" customFormat="1" ht="30" customHeight="1"/>
    <row r="231" s="32" customFormat="1" ht="30" customHeight="1"/>
    <row r="232" s="32" customFormat="1" ht="30" customHeight="1"/>
    <row r="233" s="32" customFormat="1" ht="30" customHeight="1"/>
    <row r="234" s="32" customFormat="1" ht="30" customHeight="1"/>
    <row r="235" s="32" customFormat="1" ht="30" customHeight="1"/>
    <row r="236" s="32" customFormat="1" ht="30" customHeight="1"/>
    <row r="237" s="32" customFormat="1" ht="30" customHeight="1"/>
    <row r="238" s="32" customFormat="1" ht="30" customHeight="1"/>
    <row r="239" s="32" customFormat="1" ht="30" customHeight="1"/>
    <row r="240" s="32" customFormat="1" ht="30" customHeight="1"/>
    <row r="241" s="32" customFormat="1" ht="30" customHeight="1"/>
    <row r="242" s="32" customFormat="1" ht="30" customHeight="1"/>
    <row r="243" s="32" customFormat="1" ht="30" customHeight="1"/>
    <row r="244" s="32" customFormat="1" ht="30" customHeight="1"/>
    <row r="245" s="32" customFormat="1" ht="30" customHeight="1"/>
    <row r="246" s="32" customFormat="1" ht="30" customHeight="1"/>
    <row r="247" s="32" customFormat="1" ht="30" customHeight="1"/>
    <row r="248" s="32" customFormat="1" ht="30" customHeight="1"/>
    <row r="249" s="32" customFormat="1" ht="30" customHeight="1"/>
    <row r="250" s="32" customFormat="1" ht="30" customHeight="1"/>
    <row r="251" s="32" customFormat="1" ht="30" customHeight="1"/>
    <row r="252" s="32" customFormat="1" ht="30" customHeight="1"/>
    <row r="253" s="32" customFormat="1" ht="30" customHeight="1"/>
    <row r="254" s="32" customFormat="1" ht="30" customHeight="1"/>
    <row r="255" s="32" customFormat="1" ht="30" customHeight="1"/>
    <row r="256" s="32" customFormat="1" ht="30" customHeight="1"/>
    <row r="257" s="32" customFormat="1" ht="30" customHeight="1"/>
    <row r="258" s="32" customFormat="1" ht="30" customHeight="1"/>
    <row r="259" ht="16.5" customHeight="1"/>
    <row r="260" ht="16.5" customHeight="1"/>
    <row r="261" ht="10.5" customHeight="1"/>
    <row r="262" ht="50.25" customHeight="1"/>
    <row r="263" ht="16.5" customHeight="1"/>
    <row r="264" ht="16.5" customHeight="1"/>
    <row r="265" ht="16.5" customHeight="1"/>
    <row r="266" ht="63.75" customHeight="1"/>
    <row r="267" ht="16.5" customHeight="1"/>
    <row r="268" ht="16.5" customHeight="1"/>
    <row r="269" ht="46.5" customHeight="1"/>
    <row r="270" ht="63.75" customHeight="1"/>
    <row r="271" ht="14.25" customHeight="1"/>
    <row r="272" ht="59.2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48.75" customHeight="1"/>
    <row r="296" ht="19.5" customHeight="1"/>
    <row r="297" ht="19.5" customHeight="1"/>
    <row r="298" ht="34.5" customHeight="1"/>
    <row r="299" ht="19.5" customHeight="1"/>
    <row r="300" ht="30.75" customHeight="1"/>
    <row r="301" ht="15" customHeight="1"/>
    <row r="302" ht="35.25" customHeight="1"/>
    <row r="303" ht="38.25" customHeight="1"/>
    <row r="304" ht="34.5" customHeight="1"/>
    <row r="305" ht="28.5" customHeight="1"/>
    <row r="306" ht="33.75" customHeight="1" hidden="1"/>
    <row r="307" ht="20.25" customHeight="1" hidden="1"/>
    <row r="308" ht="30.75" customHeight="1" hidden="1"/>
    <row r="309" ht="30.75" customHeight="1" hidden="1"/>
    <row r="310" s="33" customFormat="1" ht="15.75" customHeight="1"/>
    <row r="311" s="33" customFormat="1" ht="28.5" customHeight="1"/>
    <row r="312" ht="21" customHeight="1"/>
    <row r="313" ht="31.5" customHeight="1"/>
    <row r="314" ht="15.75" customHeight="1"/>
    <row r="315" ht="81" customHeight="1"/>
    <row r="316" ht="18.75" customHeight="1"/>
    <row r="317" ht="30" customHeight="1"/>
    <row r="318" ht="30" customHeight="1"/>
    <row r="319" ht="36" customHeight="1"/>
    <row r="320" s="33" customFormat="1" ht="30.75" customHeight="1"/>
    <row r="321" ht="14.25" customHeight="1"/>
    <row r="322" ht="30" customHeight="1"/>
    <row r="323" ht="16.5" customHeight="1"/>
    <row r="324" ht="16.5" customHeight="1"/>
    <row r="325" ht="19.5" customHeight="1"/>
    <row r="326" ht="33.75" customHeight="1"/>
    <row r="327" ht="16.5" customHeight="1"/>
    <row r="328" ht="16.5" customHeight="1"/>
    <row r="329" ht="13.5" customHeight="1"/>
    <row r="330" ht="15.75" customHeight="1"/>
    <row r="331" ht="14.25" customHeight="1"/>
    <row r="332" ht="30" customHeight="1"/>
    <row r="333" ht="30.75" customHeight="1"/>
    <row r="334" ht="15.75" customHeight="1"/>
    <row r="335" ht="32.25" customHeight="1"/>
    <row r="336" ht="12.75" customHeight="1"/>
    <row r="337" ht="48.75" customHeight="1"/>
    <row r="338" ht="19.5" customHeight="1"/>
    <row r="339" ht="19.5" customHeight="1"/>
    <row r="340" ht="34.5" customHeight="1"/>
    <row r="341" ht="19.5" customHeight="1"/>
    <row r="342" ht="30.75" customHeight="1"/>
    <row r="343" ht="20.25" customHeight="1"/>
    <row r="344" ht="35.25" customHeight="1"/>
    <row r="345" ht="38.25" customHeight="1"/>
    <row r="346" ht="34.5" customHeight="1"/>
    <row r="347" ht="28.5" customHeight="1"/>
    <row r="348" ht="18.75" customHeight="1"/>
    <row r="349" ht="30" customHeight="1"/>
    <row r="350" s="33" customFormat="1" ht="21" customHeight="1"/>
    <row r="351" s="33" customFormat="1" ht="18" customHeight="1"/>
    <row r="352" ht="15" customHeight="1"/>
    <row r="353" ht="19.5" customHeight="1"/>
    <row r="355" ht="36" customHeight="1"/>
    <row r="356" s="33" customFormat="1" ht="32.25" customHeight="1"/>
    <row r="357" ht="17.25" customHeight="1"/>
    <row r="358" ht="19.5" customHeight="1"/>
    <row r="359" ht="30" customHeight="1"/>
    <row r="360" ht="16.5" customHeight="1"/>
    <row r="361" ht="16.5" customHeight="1"/>
    <row r="362" ht="19.5" customHeight="1"/>
    <row r="363" ht="33.75" customHeight="1"/>
    <row r="364" ht="16.5" customHeight="1"/>
    <row r="365" ht="16.5" customHeight="1"/>
    <row r="366" ht="13.5" customHeight="1"/>
    <row r="367" ht="15.75" customHeight="1"/>
    <row r="368" ht="14.25" customHeight="1"/>
    <row r="369" ht="30" customHeight="1"/>
    <row r="370" ht="30.75" customHeight="1"/>
    <row r="371" ht="15.75" customHeight="1"/>
    <row r="372" ht="32.25" customHeight="1"/>
    <row r="373" ht="14.25" customHeight="1"/>
    <row r="374" ht="45" customHeight="1"/>
    <row r="375" ht="19.5" customHeight="1"/>
    <row r="376" ht="19.5" customHeight="1"/>
    <row r="377" ht="34.5" customHeight="1"/>
    <row r="378" ht="19.5" customHeight="1"/>
    <row r="379" ht="30.75" customHeight="1"/>
    <row r="380" ht="20.25" customHeight="1"/>
    <row r="381" ht="30.75" customHeight="1"/>
    <row r="382" ht="29.25" customHeight="1"/>
    <row r="383" ht="32.25" customHeight="1"/>
    <row r="384" ht="28.5" customHeight="1"/>
    <row r="385" ht="18.75" customHeight="1"/>
    <row r="386" ht="30" customHeight="1"/>
    <row r="387" ht="16.5" customHeight="1"/>
    <row r="388" ht="16.5" customHeight="1"/>
    <row r="389" ht="19.5" customHeight="1"/>
    <row r="390" ht="33.75" customHeight="1"/>
    <row r="391" ht="16.5" customHeight="1"/>
    <row r="392" ht="16.5" customHeight="1"/>
    <row r="393" ht="13.5" customHeight="1"/>
    <row r="394" ht="15.75" customHeight="1"/>
    <row r="395" ht="14.25" customHeight="1"/>
    <row r="396" ht="30" customHeight="1"/>
    <row r="397" ht="30.75" customHeight="1"/>
    <row r="398" ht="15.75" customHeight="1"/>
    <row r="399" ht="30" customHeight="1"/>
    <row r="400" ht="15.75" customHeight="1"/>
    <row r="401" ht="45.75" customHeight="1"/>
    <row r="402" ht="19.5" customHeight="1"/>
    <row r="403" ht="15" customHeight="1"/>
    <row r="404" ht="31.5" customHeight="1"/>
    <row r="405" ht="19.5" customHeight="1"/>
    <row r="406" ht="30.75" customHeight="1"/>
    <row r="407" ht="20.25" customHeight="1"/>
    <row r="408" ht="30.75" customHeight="1"/>
    <row r="409" ht="30" customHeight="1"/>
    <row r="410" ht="34.5" customHeight="1"/>
    <row r="411" ht="28.5" customHeight="1"/>
    <row r="412" ht="18" customHeight="1"/>
    <row r="413" s="33" customFormat="1" ht="18.75" customHeight="1"/>
    <row r="414" ht="30" customHeight="1"/>
    <row r="415" s="33" customFormat="1" ht="15.75" customHeight="1"/>
    <row r="416" ht="16.5" customHeight="1"/>
    <row r="417" s="33" customFormat="1" ht="18.75" customHeight="1"/>
    <row r="418" s="33" customFormat="1" ht="18" customHeight="1"/>
    <row r="419" ht="18.75" customHeight="1"/>
    <row r="420" ht="36" customHeight="1"/>
    <row r="421" s="33" customFormat="1" ht="34.5" customHeight="1"/>
    <row r="422" ht="14.25" customHeight="1"/>
    <row r="423" s="33" customFormat="1" ht="30" customHeight="1"/>
    <row r="424" ht="30" customHeight="1"/>
    <row r="425" ht="15" customHeight="1"/>
    <row r="426" ht="16.5" customHeight="1"/>
    <row r="427" ht="19.5" customHeight="1"/>
    <row r="428" ht="33.75" customHeight="1"/>
    <row r="429" ht="16.5" customHeight="1"/>
    <row r="430" ht="15" customHeight="1"/>
    <row r="431" ht="15" customHeight="1"/>
    <row r="432" ht="15.75" customHeight="1"/>
    <row r="433" ht="14.25" customHeight="1"/>
    <row r="434" ht="30" customHeight="1"/>
    <row r="435" ht="30.75" customHeight="1"/>
    <row r="436" ht="15.75" customHeight="1"/>
    <row r="437" ht="32.25" customHeight="1"/>
    <row r="438" ht="15.75" customHeight="1"/>
    <row r="439" ht="48.75" customHeight="1"/>
    <row r="440" ht="16.5" customHeight="1"/>
    <row r="441" ht="15.75" customHeight="1"/>
    <row r="442" ht="34.5" customHeight="1"/>
    <row r="443" ht="19.5" customHeight="1"/>
    <row r="444" ht="30.75" customHeight="1"/>
    <row r="445" ht="15.75" customHeight="1"/>
    <row r="446" ht="35.25" customHeight="1"/>
    <row r="447" ht="32.25" customHeight="1"/>
    <row r="448" ht="34.5" customHeight="1"/>
    <row r="449" ht="28.5" customHeight="1"/>
    <row r="450" s="33" customFormat="1" ht="30" customHeight="1"/>
    <row r="451" ht="30" customHeight="1"/>
    <row r="452" ht="16.5" customHeight="1"/>
    <row r="453" ht="16.5" customHeight="1"/>
    <row r="454" ht="19.5" customHeight="1"/>
    <row r="455" ht="33.75" customHeight="1"/>
    <row r="456" ht="16.5" customHeight="1"/>
    <row r="457" ht="16.5" customHeight="1"/>
    <row r="458" ht="13.5" customHeight="1"/>
    <row r="459" ht="15.75" customHeight="1"/>
    <row r="460" ht="14.25" customHeight="1"/>
    <row r="461" ht="30" customHeight="1"/>
    <row r="462" ht="30.75" customHeight="1"/>
    <row r="463" ht="15.75" customHeight="1"/>
    <row r="464" ht="32.25" customHeight="1"/>
    <row r="465" ht="12.75" customHeight="1"/>
    <row r="466" ht="48.75" customHeight="1"/>
    <row r="467" ht="19.5" customHeight="1"/>
    <row r="468" ht="19.5" customHeight="1"/>
    <row r="469" ht="34.5" customHeight="1"/>
    <row r="470" ht="19.5" customHeight="1"/>
    <row r="471" ht="30.75" customHeight="1"/>
    <row r="472" ht="16.5" customHeight="1"/>
    <row r="473" ht="35.25" customHeight="1"/>
    <row r="474" ht="29.25" customHeight="1"/>
    <row r="475" ht="34.5" customHeight="1"/>
    <row r="476" ht="28.5" customHeight="1"/>
    <row r="477" ht="24" customHeight="1"/>
    <row r="478" s="33" customFormat="1" ht="50.25" customHeight="1"/>
    <row r="479" ht="30" customHeight="1"/>
    <row r="480" ht="99" customHeight="1"/>
    <row r="481" ht="16.5" customHeight="1"/>
    <row r="482" ht="16.5" customHeight="1"/>
    <row r="483" ht="16.5" customHeight="1"/>
    <row r="484" ht="16.5" customHeight="1"/>
    <row r="485" ht="36" customHeight="1"/>
    <row r="486" s="33" customFormat="1" ht="13.5" customHeight="1"/>
    <row r="487" ht="14.25" customHeight="1"/>
    <row r="488" ht="30" customHeight="1"/>
    <row r="489" ht="16.5" customHeight="1"/>
    <row r="490" ht="16.5" customHeight="1"/>
    <row r="491" ht="19.5" customHeight="1"/>
    <row r="492" ht="33.75" customHeight="1"/>
    <row r="493" ht="16.5" customHeight="1"/>
    <row r="494" ht="16.5" customHeight="1"/>
    <row r="495" ht="13.5" customHeight="1"/>
    <row r="496" ht="15.75" customHeight="1"/>
    <row r="497" ht="14.25" customHeight="1"/>
    <row r="498" ht="30" customHeight="1"/>
    <row r="499" ht="30.75" customHeight="1"/>
    <row r="500" ht="15.75" customHeight="1"/>
    <row r="501" ht="32.25" customHeight="1"/>
    <row r="502" ht="12.75" customHeight="1"/>
    <row r="503" ht="48.75" customHeight="1"/>
    <row r="504" ht="18" customHeight="1"/>
    <row r="505" ht="15" customHeight="1"/>
    <row r="506" ht="34.5" customHeight="1"/>
    <row r="507" ht="19.5" customHeight="1"/>
    <row r="508" ht="30.75" customHeight="1"/>
    <row r="509" ht="15.75" customHeight="1"/>
    <row r="510" ht="35.25" customHeight="1"/>
    <row r="511" ht="38.25" customHeight="1"/>
    <row r="512" ht="34.5" customHeight="1"/>
    <row r="513" ht="28.5" customHeight="1"/>
    <row r="514" s="33" customFormat="1" ht="18.75" customHeight="1"/>
    <row r="515" ht="30" customHeight="1"/>
    <row r="516" ht="33" customHeight="1"/>
    <row r="517" ht="15" customHeight="1"/>
    <row r="518" ht="18" customHeight="1"/>
    <row r="519" ht="18" customHeight="1"/>
    <row r="520" ht="18" customHeight="1"/>
    <row r="521" ht="36" customHeight="1"/>
    <row r="522" s="33" customFormat="1" ht="13.5" customHeight="1"/>
    <row r="523" ht="14.25" customHeight="1"/>
    <row r="524" ht="30" customHeight="1"/>
    <row r="525" ht="16.5" customHeight="1"/>
    <row r="526" ht="16.5" customHeight="1"/>
    <row r="527" ht="19.5" customHeight="1"/>
    <row r="528" ht="33.75" customHeight="1"/>
    <row r="529" ht="16.5" customHeight="1"/>
    <row r="530" ht="16.5" customHeight="1"/>
    <row r="531" ht="13.5" customHeight="1"/>
    <row r="532" ht="15.75" customHeight="1"/>
    <row r="533" ht="14.25" customHeight="1"/>
    <row r="534" ht="30" customHeight="1"/>
    <row r="535" ht="30.75" customHeight="1"/>
    <row r="536" ht="15.75" customHeight="1"/>
    <row r="537" ht="32.25" customHeight="1"/>
    <row r="538" ht="15" customHeight="1"/>
    <row r="539" ht="48.75" customHeight="1"/>
    <row r="540" ht="19.5" customHeight="1"/>
    <row r="541" ht="13.5" customHeight="1"/>
    <row r="542" ht="34.5" customHeight="1"/>
    <row r="543" ht="19.5" customHeight="1"/>
    <row r="544" ht="30.75" customHeight="1"/>
    <row r="545" ht="20.25" customHeight="1"/>
    <row r="546" ht="30.75" customHeight="1"/>
    <row r="547" ht="30.75" customHeight="1"/>
    <row r="548" ht="34.5" customHeight="1"/>
    <row r="549" ht="28.5" customHeight="1"/>
    <row r="550" ht="33.75" customHeight="1" hidden="1"/>
    <row r="551" ht="20.25" customHeight="1" hidden="1"/>
    <row r="552" ht="30.75" customHeight="1" hidden="1"/>
    <row r="553" ht="30.75" customHeight="1" hidden="1"/>
    <row r="554" ht="28.5" customHeight="1"/>
    <row r="555" ht="29.25" customHeight="1"/>
    <row r="556" ht="29.25" customHeight="1"/>
    <row r="557" ht="30" customHeight="1"/>
    <row r="558" ht="15" customHeight="1"/>
    <row r="559" ht="23.25" customHeight="1"/>
    <row r="560" ht="30" customHeight="1"/>
  </sheetData>
  <sheetProtection/>
  <mergeCells count="28">
    <mergeCell ref="A4:B4"/>
    <mergeCell ref="A21:J21"/>
    <mergeCell ref="C22:F22"/>
    <mergeCell ref="C24:F24"/>
    <mergeCell ref="D27:G30"/>
    <mergeCell ref="F1:J1"/>
    <mergeCell ref="A3:B3"/>
    <mergeCell ref="G3:J3"/>
    <mergeCell ref="G4:J4"/>
    <mergeCell ref="A5:B5"/>
    <mergeCell ref="G5:J5"/>
    <mergeCell ref="A46:C47"/>
    <mergeCell ref="A27:C30"/>
    <mergeCell ref="A6:B6"/>
    <mergeCell ref="G6:J6"/>
    <mergeCell ref="I7:J7"/>
    <mergeCell ref="I8:J8"/>
    <mergeCell ref="A9:B9"/>
    <mergeCell ref="G9:J9"/>
    <mergeCell ref="A14:B14"/>
    <mergeCell ref="A20:J20"/>
    <mergeCell ref="D36:G36"/>
    <mergeCell ref="D38:F39"/>
    <mergeCell ref="D42:G44"/>
    <mergeCell ref="A31:C33"/>
    <mergeCell ref="A36:C36"/>
    <mergeCell ref="A38:C40"/>
    <mergeCell ref="A42:C44"/>
  </mergeCells>
  <printOptions/>
  <pageMargins left="0.7874015748031497" right="0.3937007874015748" top="0.5905511811023623" bottom="0.5905511811023623" header="0.35433070866141736" footer="0.6692913385826772"/>
  <pageSetup fitToHeight="14" horizontalDpi="600" verticalDpi="600" orientation="portrait" paperSize="9" scale="59" r:id="rId1"/>
  <headerFooter differentFirst="1" alignWithMargins="0">
    <oddHeader>&amp;C&amp;"Times New Roman,обычный"&amp;14&amp;P</oddHeader>
  </headerFooter>
  <rowBreaks count="7" manualBreakCount="7">
    <brk id="49" max="255" man="1"/>
    <brk id="70" max="13" man="1"/>
    <brk id="118" max="13" man="1"/>
    <brk id="183" max="255" man="1"/>
    <brk id="220" max="13" man="1"/>
    <brk id="258" max="255" man="1"/>
    <brk id="312" max="13" man="1"/>
  </rowBreaks>
</worksheet>
</file>

<file path=xl/worksheets/sheet2.xml><?xml version="1.0" encoding="utf-8"?>
<worksheet xmlns="http://schemas.openxmlformats.org/spreadsheetml/2006/main" xmlns:r="http://schemas.openxmlformats.org/officeDocument/2006/relationships">
  <dimension ref="A1:L513"/>
  <sheetViews>
    <sheetView view="pageBreakPreview" zoomScale="75" zoomScaleSheetLayoutView="75" zoomScalePageLayoutView="0" workbookViewId="0" topLeftCell="A1">
      <selection activeCell="H17" sqref="H17"/>
    </sheetView>
  </sheetViews>
  <sheetFormatPr defaultColWidth="9.140625" defaultRowHeight="15"/>
  <cols>
    <col min="1" max="8" width="9.140625" style="50" customWidth="1"/>
    <col min="9" max="9" width="21.140625" style="50" customWidth="1"/>
    <col min="10" max="10" width="26.140625" style="50" customWidth="1"/>
    <col min="11" max="16384" width="9.140625" style="50" customWidth="1"/>
  </cols>
  <sheetData>
    <row r="1" spans="1:12" ht="25.5" customHeight="1">
      <c r="A1" s="133" t="s">
        <v>30</v>
      </c>
      <c r="B1" s="133"/>
      <c r="C1" s="133"/>
      <c r="D1" s="133"/>
      <c r="E1" s="133"/>
      <c r="F1" s="133"/>
      <c r="G1" s="133"/>
      <c r="H1" s="133"/>
      <c r="I1" s="133"/>
      <c r="J1" s="133"/>
      <c r="K1" s="3"/>
      <c r="L1" s="3"/>
    </row>
    <row r="2" spans="1:12" ht="18.75">
      <c r="A2" s="3"/>
      <c r="B2" s="3"/>
      <c r="C2" s="29"/>
      <c r="D2" s="29"/>
      <c r="E2" s="29"/>
      <c r="F2" s="22"/>
      <c r="G2" s="29"/>
      <c r="H2" s="29"/>
      <c r="I2" s="29"/>
      <c r="J2" s="5"/>
      <c r="K2" s="3"/>
      <c r="L2" s="3"/>
    </row>
    <row r="3" spans="1:12" ht="55.5" customHeight="1">
      <c r="A3" s="137" t="s">
        <v>173</v>
      </c>
      <c r="B3" s="137"/>
      <c r="C3" s="137"/>
      <c r="D3" s="137"/>
      <c r="E3" s="137"/>
      <c r="F3" s="137"/>
      <c r="G3" s="137"/>
      <c r="H3" s="137"/>
      <c r="I3" s="137"/>
      <c r="J3" s="137"/>
      <c r="K3" s="3"/>
      <c r="L3" s="3"/>
    </row>
    <row r="4" spans="1:12" ht="24" customHeight="1">
      <c r="A4" s="12"/>
      <c r="B4" s="12"/>
      <c r="C4" s="12"/>
      <c r="D4" s="12"/>
      <c r="E4" s="12"/>
      <c r="F4" s="12"/>
      <c r="G4" s="12"/>
      <c r="H4" s="12"/>
      <c r="I4" s="12"/>
      <c r="J4" s="13"/>
      <c r="K4" s="3"/>
      <c r="L4" s="3"/>
    </row>
    <row r="5" spans="1:12" ht="30" customHeight="1">
      <c r="A5" s="137" t="s">
        <v>174</v>
      </c>
      <c r="B5" s="137"/>
      <c r="C5" s="137"/>
      <c r="D5" s="137"/>
      <c r="E5" s="137"/>
      <c r="F5" s="137"/>
      <c r="G5" s="137"/>
      <c r="H5" s="137"/>
      <c r="I5" s="137"/>
      <c r="J5" s="137"/>
      <c r="K5" s="3"/>
      <c r="L5" s="3"/>
    </row>
    <row r="6" spans="1:12" ht="36.75" customHeight="1">
      <c r="A6" s="137"/>
      <c r="B6" s="137"/>
      <c r="C6" s="137"/>
      <c r="D6" s="137"/>
      <c r="E6" s="137"/>
      <c r="F6" s="137"/>
      <c r="G6" s="137"/>
      <c r="H6" s="137"/>
      <c r="I6" s="137"/>
      <c r="J6" s="137"/>
      <c r="K6" s="3"/>
      <c r="L6" s="3"/>
    </row>
    <row r="7" spans="1:12" ht="15.75" customHeight="1">
      <c r="A7" s="12"/>
      <c r="B7" s="12"/>
      <c r="C7" s="12"/>
      <c r="D7" s="12"/>
      <c r="E7" s="12"/>
      <c r="F7" s="12"/>
      <c r="G7" s="12"/>
      <c r="H7" s="12"/>
      <c r="I7" s="12"/>
      <c r="J7" s="13"/>
      <c r="K7" s="3"/>
      <c r="L7" s="3"/>
    </row>
    <row r="8" spans="1:12" ht="167.25" customHeight="1">
      <c r="A8" s="137" t="s">
        <v>175</v>
      </c>
      <c r="B8" s="137"/>
      <c r="C8" s="137"/>
      <c r="D8" s="137"/>
      <c r="E8" s="137"/>
      <c r="F8" s="137"/>
      <c r="G8" s="137"/>
      <c r="H8" s="137"/>
      <c r="I8" s="137"/>
      <c r="J8" s="137"/>
      <c r="K8" s="3"/>
      <c r="L8" s="3"/>
    </row>
    <row r="9" spans="1:12" ht="20.25" customHeight="1">
      <c r="A9" s="12"/>
      <c r="B9" s="12"/>
      <c r="C9" s="12"/>
      <c r="D9" s="12"/>
      <c r="E9" s="12"/>
      <c r="F9" s="12"/>
      <c r="G9" s="12"/>
      <c r="H9" s="12"/>
      <c r="I9" s="12"/>
      <c r="J9" s="13"/>
      <c r="K9" s="3"/>
      <c r="L9" s="3"/>
    </row>
    <row r="10" spans="1:12" ht="28.5" customHeight="1">
      <c r="A10" s="137" t="s">
        <v>160</v>
      </c>
      <c r="B10" s="137"/>
      <c r="C10" s="137"/>
      <c r="D10" s="137"/>
      <c r="E10" s="137"/>
      <c r="F10" s="137"/>
      <c r="G10" s="137"/>
      <c r="H10" s="137"/>
      <c r="I10" s="137"/>
      <c r="J10" s="137"/>
      <c r="K10" s="3"/>
      <c r="L10" s="3"/>
    </row>
    <row r="11" spans="1:12" ht="12.75" customHeight="1">
      <c r="A11" s="12"/>
      <c r="B11" s="12"/>
      <c r="C11" s="12"/>
      <c r="D11" s="12"/>
      <c r="E11" s="12"/>
      <c r="F11" s="12"/>
      <c r="G11" s="12"/>
      <c r="H11" s="12"/>
      <c r="I11" s="12"/>
      <c r="J11" s="12"/>
      <c r="K11" s="3"/>
      <c r="L11" s="3"/>
    </row>
    <row r="12" spans="1:12" ht="37.5" customHeight="1">
      <c r="A12" s="137" t="s">
        <v>158</v>
      </c>
      <c r="B12" s="137"/>
      <c r="C12" s="137"/>
      <c r="D12" s="137"/>
      <c r="E12" s="137"/>
      <c r="F12" s="137"/>
      <c r="G12" s="137"/>
      <c r="H12" s="137"/>
      <c r="I12" s="137"/>
      <c r="J12" s="137"/>
      <c r="K12" s="3"/>
      <c r="L12" s="3"/>
    </row>
    <row r="13" spans="1:12" ht="17.25" customHeight="1">
      <c r="A13" s="12"/>
      <c r="B13" s="12"/>
      <c r="C13" s="12"/>
      <c r="D13" s="12"/>
      <c r="E13" s="12"/>
      <c r="F13" s="12"/>
      <c r="G13" s="12"/>
      <c r="H13" s="12"/>
      <c r="I13" s="12"/>
      <c r="J13" s="13"/>
      <c r="K13" s="3"/>
      <c r="L13" s="3"/>
    </row>
    <row r="14" spans="1:12" ht="38.25" customHeight="1">
      <c r="A14" s="137" t="s">
        <v>199</v>
      </c>
      <c r="B14" s="137"/>
      <c r="C14" s="137"/>
      <c r="D14" s="137"/>
      <c r="E14" s="137"/>
      <c r="F14" s="137"/>
      <c r="G14" s="137"/>
      <c r="H14" s="137"/>
      <c r="I14" s="137"/>
      <c r="J14" s="137"/>
      <c r="K14" s="3"/>
      <c r="L14" s="3"/>
    </row>
    <row r="15" spans="1:12" ht="24" customHeight="1">
      <c r="A15" s="12"/>
      <c r="B15" s="12"/>
      <c r="C15" s="12"/>
      <c r="D15" s="12"/>
      <c r="E15" s="12"/>
      <c r="F15" s="12"/>
      <c r="G15" s="12"/>
      <c r="H15" s="12"/>
      <c r="I15" s="12"/>
      <c r="J15" s="13"/>
      <c r="K15" s="3"/>
      <c r="L15" s="3"/>
    </row>
    <row r="16" spans="1:12" ht="39.75" customHeight="1">
      <c r="A16" s="137" t="s">
        <v>172</v>
      </c>
      <c r="B16" s="137"/>
      <c r="C16" s="137"/>
      <c r="D16" s="137"/>
      <c r="E16" s="137"/>
      <c r="F16" s="137"/>
      <c r="G16" s="137"/>
      <c r="H16" s="137"/>
      <c r="I16" s="137"/>
      <c r="J16" s="137"/>
      <c r="K16" s="3"/>
      <c r="L16" s="3"/>
    </row>
    <row r="17" spans="1:12" ht="21" customHeight="1">
      <c r="A17" s="12"/>
      <c r="B17" s="12"/>
      <c r="C17" s="12"/>
      <c r="D17" s="12"/>
      <c r="E17" s="12"/>
      <c r="F17" s="12"/>
      <c r="G17" s="12"/>
      <c r="H17" s="12"/>
      <c r="I17" s="12"/>
      <c r="J17" s="13"/>
      <c r="K17" s="3"/>
      <c r="L17" s="3"/>
    </row>
    <row r="18" spans="1:12" ht="36" customHeight="1">
      <c r="A18" s="137" t="s">
        <v>157</v>
      </c>
      <c r="B18" s="137"/>
      <c r="C18" s="137"/>
      <c r="D18" s="137"/>
      <c r="E18" s="137"/>
      <c r="F18" s="137"/>
      <c r="G18" s="137"/>
      <c r="H18" s="137"/>
      <c r="I18" s="137"/>
      <c r="J18" s="137"/>
      <c r="K18" s="3"/>
      <c r="L18" s="3"/>
    </row>
    <row r="19" spans="1:12" ht="26.25" customHeight="1">
      <c r="A19" s="12"/>
      <c r="B19" s="12"/>
      <c r="C19" s="35"/>
      <c r="D19" s="12"/>
      <c r="E19" s="12"/>
      <c r="F19" s="12"/>
      <c r="G19" s="12"/>
      <c r="H19" s="12"/>
      <c r="I19" s="12"/>
      <c r="J19" s="13"/>
      <c r="K19" s="3"/>
      <c r="L19" s="3"/>
    </row>
    <row r="20" spans="1:12" ht="27" customHeight="1">
      <c r="A20" s="137" t="s">
        <v>159</v>
      </c>
      <c r="B20" s="137"/>
      <c r="C20" s="137"/>
      <c r="D20" s="137"/>
      <c r="E20" s="137"/>
      <c r="F20" s="137"/>
      <c r="G20" s="137"/>
      <c r="H20" s="137"/>
      <c r="I20" s="137"/>
      <c r="J20" s="137"/>
      <c r="K20" s="3"/>
      <c r="L20" s="3"/>
    </row>
    <row r="21" spans="1:12" ht="30" customHeight="1">
      <c r="A21" s="12"/>
      <c r="B21" s="12"/>
      <c r="C21" s="12"/>
      <c r="D21" s="12"/>
      <c r="E21" s="12"/>
      <c r="F21" s="12"/>
      <c r="G21" s="12"/>
      <c r="H21" s="12"/>
      <c r="I21" s="12"/>
      <c r="J21" s="13"/>
      <c r="K21" s="3"/>
      <c r="L21" s="3"/>
    </row>
    <row r="22" spans="1:12" ht="18.75">
      <c r="A22" s="37"/>
      <c r="B22" s="37"/>
      <c r="C22" s="37"/>
      <c r="D22" s="37"/>
      <c r="E22" s="37"/>
      <c r="F22" s="37"/>
      <c r="G22" s="37"/>
      <c r="H22" s="37"/>
      <c r="I22" s="37"/>
      <c r="J22" s="37"/>
      <c r="K22" s="3"/>
      <c r="L22" s="3"/>
    </row>
    <row r="23" spans="1:12" ht="18.75">
      <c r="A23" s="37"/>
      <c r="B23" s="37"/>
      <c r="C23" s="37"/>
      <c r="D23" s="37"/>
      <c r="E23" s="37"/>
      <c r="F23" s="37"/>
      <c r="G23" s="37"/>
      <c r="H23" s="37"/>
      <c r="I23" s="37"/>
      <c r="J23" s="37"/>
      <c r="K23" s="3"/>
      <c r="L23" s="3"/>
    </row>
    <row r="24" spans="1:12" ht="18.75">
      <c r="A24" s="37"/>
      <c r="B24" s="37"/>
      <c r="C24" s="37"/>
      <c r="D24" s="37"/>
      <c r="E24" s="37"/>
      <c r="F24" s="37"/>
      <c r="G24" s="37"/>
      <c r="H24" s="37"/>
      <c r="I24" s="37"/>
      <c r="J24" s="37"/>
      <c r="K24" s="3"/>
      <c r="L24" s="3"/>
    </row>
    <row r="25" spans="1:12" ht="18.75">
      <c r="A25" s="37"/>
      <c r="B25" s="37"/>
      <c r="C25" s="37"/>
      <c r="D25" s="37"/>
      <c r="E25" s="37"/>
      <c r="F25" s="37"/>
      <c r="G25" s="37"/>
      <c r="H25" s="37"/>
      <c r="I25" s="37"/>
      <c r="J25" s="37"/>
      <c r="K25" s="3"/>
      <c r="L25" s="3"/>
    </row>
    <row r="26" spans="1:12" ht="18.75">
      <c r="A26" s="37"/>
      <c r="B26" s="37"/>
      <c r="C26" s="37"/>
      <c r="D26" s="37"/>
      <c r="E26" s="37"/>
      <c r="F26" s="37"/>
      <c r="G26" s="37"/>
      <c r="H26" s="37"/>
      <c r="I26" s="37"/>
      <c r="J26" s="37"/>
      <c r="K26" s="3"/>
      <c r="L26" s="3"/>
    </row>
    <row r="27" spans="1:12" ht="18.75">
      <c r="A27" s="37"/>
      <c r="B27" s="37"/>
      <c r="C27" s="37"/>
      <c r="D27" s="37"/>
      <c r="E27" s="37"/>
      <c r="F27" s="37"/>
      <c r="G27" s="37"/>
      <c r="H27" s="37"/>
      <c r="I27" s="37"/>
      <c r="J27" s="37"/>
      <c r="K27" s="3"/>
      <c r="L27" s="3"/>
    </row>
    <row r="28" spans="1:12" ht="18.75">
      <c r="A28" s="37"/>
      <c r="B28" s="37"/>
      <c r="C28" s="37"/>
      <c r="D28" s="37"/>
      <c r="E28" s="37"/>
      <c r="F28" s="37"/>
      <c r="G28" s="37"/>
      <c r="H28" s="37"/>
      <c r="I28" s="37"/>
      <c r="J28" s="37"/>
      <c r="K28" s="3"/>
      <c r="L28" s="3"/>
    </row>
    <row r="29" spans="1:12" ht="18.75">
      <c r="A29" s="37"/>
      <c r="B29" s="37"/>
      <c r="C29" s="37"/>
      <c r="D29" s="37"/>
      <c r="E29" s="37"/>
      <c r="F29" s="37"/>
      <c r="G29" s="37"/>
      <c r="H29" s="37"/>
      <c r="I29" s="37"/>
      <c r="J29" s="37"/>
      <c r="K29" s="3"/>
      <c r="L29" s="3"/>
    </row>
    <row r="30" spans="1:12" ht="18.75">
      <c r="A30" s="37"/>
      <c r="B30" s="37"/>
      <c r="C30" s="37"/>
      <c r="D30" s="37"/>
      <c r="E30" s="37"/>
      <c r="F30" s="37"/>
      <c r="G30" s="37"/>
      <c r="H30" s="37"/>
      <c r="I30" s="37"/>
      <c r="J30" s="37"/>
      <c r="K30" s="3"/>
      <c r="L30" s="3"/>
    </row>
    <row r="31" spans="1:12" ht="18.75">
      <c r="A31" s="37"/>
      <c r="B31" s="37"/>
      <c r="C31" s="37"/>
      <c r="D31" s="37"/>
      <c r="E31" s="37"/>
      <c r="F31" s="37"/>
      <c r="G31" s="37"/>
      <c r="H31" s="37"/>
      <c r="I31" s="37"/>
      <c r="J31" s="37"/>
      <c r="K31" s="3"/>
      <c r="L31" s="3"/>
    </row>
    <row r="32" spans="1:12" ht="18.75">
      <c r="A32" s="37"/>
      <c r="B32" s="37"/>
      <c r="C32" s="37"/>
      <c r="D32" s="37"/>
      <c r="E32" s="37"/>
      <c r="F32" s="37"/>
      <c r="G32" s="37"/>
      <c r="H32" s="37"/>
      <c r="I32" s="37"/>
      <c r="J32" s="37"/>
      <c r="K32" s="3"/>
      <c r="L32" s="3"/>
    </row>
    <row r="33" spans="1:12" ht="18.75">
      <c r="A33" s="37"/>
      <c r="B33" s="37"/>
      <c r="C33" s="37"/>
      <c r="D33" s="37"/>
      <c r="E33" s="37"/>
      <c r="F33" s="37"/>
      <c r="G33" s="37"/>
      <c r="H33" s="37"/>
      <c r="I33" s="37"/>
      <c r="J33" s="37"/>
      <c r="K33" s="3"/>
      <c r="L33" s="3"/>
    </row>
    <row r="34" spans="1:12" ht="18.75">
      <c r="A34" s="37"/>
      <c r="B34" s="37"/>
      <c r="C34" s="37"/>
      <c r="D34" s="37"/>
      <c r="E34" s="37"/>
      <c r="F34" s="37"/>
      <c r="G34" s="37"/>
      <c r="H34" s="37"/>
      <c r="I34" s="37"/>
      <c r="J34" s="37"/>
      <c r="K34" s="3"/>
      <c r="L34" s="3"/>
    </row>
    <row r="35" spans="1:12" ht="18.75">
      <c r="A35" s="37"/>
      <c r="B35" s="37"/>
      <c r="C35" s="37"/>
      <c r="D35" s="37"/>
      <c r="E35" s="37"/>
      <c r="F35" s="37"/>
      <c r="G35" s="37"/>
      <c r="H35" s="37"/>
      <c r="I35" s="37"/>
      <c r="J35" s="37"/>
      <c r="K35" s="3"/>
      <c r="L35" s="3"/>
    </row>
    <row r="36" spans="1:12" ht="18.75">
      <c r="A36" s="37"/>
      <c r="B36" s="37"/>
      <c r="C36" s="37"/>
      <c r="D36" s="37"/>
      <c r="E36" s="37"/>
      <c r="F36" s="37"/>
      <c r="G36" s="37"/>
      <c r="H36" s="37"/>
      <c r="I36" s="37"/>
      <c r="J36" s="37"/>
      <c r="K36" s="3"/>
      <c r="L36" s="3"/>
    </row>
    <row r="37" spans="1:12" ht="18.75">
      <c r="A37" s="37"/>
      <c r="B37" s="37"/>
      <c r="C37" s="37"/>
      <c r="D37" s="37"/>
      <c r="E37" s="37"/>
      <c r="F37" s="37"/>
      <c r="G37" s="37"/>
      <c r="H37" s="37"/>
      <c r="I37" s="37"/>
      <c r="J37" s="37"/>
      <c r="K37" s="3"/>
      <c r="L37" s="3"/>
    </row>
    <row r="38" spans="1:12" ht="18.75">
      <c r="A38" s="37"/>
      <c r="B38" s="37"/>
      <c r="C38" s="37"/>
      <c r="D38" s="37"/>
      <c r="E38" s="37"/>
      <c r="F38" s="37"/>
      <c r="G38" s="37"/>
      <c r="H38" s="37"/>
      <c r="I38" s="37"/>
      <c r="J38" s="37"/>
      <c r="K38" s="3"/>
      <c r="L38" s="3"/>
    </row>
    <row r="39" spans="1:12" ht="18.75">
      <c r="A39" s="37"/>
      <c r="B39" s="37"/>
      <c r="C39" s="37"/>
      <c r="D39" s="37"/>
      <c r="E39" s="37"/>
      <c r="F39" s="37"/>
      <c r="G39" s="37"/>
      <c r="H39" s="37"/>
      <c r="I39" s="37"/>
      <c r="J39" s="37"/>
      <c r="K39" s="3"/>
      <c r="L39" s="3"/>
    </row>
    <row r="40" spans="1:12" ht="18.75">
      <c r="A40" s="37"/>
      <c r="B40" s="37"/>
      <c r="C40" s="37"/>
      <c r="D40" s="37"/>
      <c r="E40" s="37"/>
      <c r="F40" s="37"/>
      <c r="G40" s="37"/>
      <c r="H40" s="37"/>
      <c r="I40" s="37"/>
      <c r="J40" s="37"/>
      <c r="K40" s="3"/>
      <c r="L40" s="3"/>
    </row>
    <row r="41" spans="1:12" ht="18.75">
      <c r="A41" s="37"/>
      <c r="B41" s="37"/>
      <c r="C41" s="37"/>
      <c r="D41" s="37"/>
      <c r="E41" s="37"/>
      <c r="F41" s="37"/>
      <c r="G41" s="37"/>
      <c r="H41" s="37"/>
      <c r="I41" s="37"/>
      <c r="J41" s="37"/>
      <c r="K41" s="3"/>
      <c r="L41" s="3"/>
    </row>
    <row r="42" spans="1:12" ht="18.75">
      <c r="A42" s="37"/>
      <c r="B42" s="37"/>
      <c r="C42" s="37"/>
      <c r="D42" s="37"/>
      <c r="E42" s="37"/>
      <c r="F42" s="37"/>
      <c r="G42" s="37"/>
      <c r="H42" s="37"/>
      <c r="I42" s="37"/>
      <c r="J42" s="37"/>
      <c r="K42" s="3"/>
      <c r="L42" s="3"/>
    </row>
    <row r="43" spans="1:12" ht="18.75">
      <c r="A43" s="37"/>
      <c r="B43" s="37"/>
      <c r="C43" s="37"/>
      <c r="D43" s="37"/>
      <c r="E43" s="37"/>
      <c r="F43" s="37"/>
      <c r="G43" s="37"/>
      <c r="H43" s="37"/>
      <c r="I43" s="37"/>
      <c r="J43" s="37"/>
      <c r="K43" s="3"/>
      <c r="L43" s="3"/>
    </row>
    <row r="44" spans="1:12" ht="18.75">
      <c r="A44" s="37"/>
      <c r="B44" s="37"/>
      <c r="C44" s="37"/>
      <c r="D44" s="37"/>
      <c r="E44" s="37"/>
      <c r="F44" s="37"/>
      <c r="G44" s="37"/>
      <c r="H44" s="37"/>
      <c r="I44" s="37"/>
      <c r="J44" s="37"/>
      <c r="K44" s="3"/>
      <c r="L44" s="3"/>
    </row>
    <row r="45" spans="1:12" ht="18.75">
      <c r="A45" s="37"/>
      <c r="B45" s="37"/>
      <c r="C45" s="37"/>
      <c r="D45" s="37"/>
      <c r="E45" s="37"/>
      <c r="F45" s="37"/>
      <c r="G45" s="37"/>
      <c r="H45" s="37"/>
      <c r="I45" s="37"/>
      <c r="J45" s="37"/>
      <c r="K45" s="3"/>
      <c r="L45" s="3"/>
    </row>
    <row r="46" spans="1:12" ht="18.75">
      <c r="A46" s="37"/>
      <c r="B46" s="37"/>
      <c r="C46" s="37"/>
      <c r="D46" s="37"/>
      <c r="E46" s="37"/>
      <c r="F46" s="37"/>
      <c r="G46" s="37"/>
      <c r="H46" s="37"/>
      <c r="I46" s="37"/>
      <c r="J46" s="37"/>
      <c r="K46" s="3"/>
      <c r="L46" s="3"/>
    </row>
    <row r="47" spans="1:12" ht="18.75">
      <c r="A47" s="37"/>
      <c r="B47" s="37"/>
      <c r="C47" s="37"/>
      <c r="D47" s="37"/>
      <c r="E47" s="37"/>
      <c r="F47" s="37"/>
      <c r="G47" s="37"/>
      <c r="H47" s="37"/>
      <c r="I47" s="37"/>
      <c r="J47" s="37"/>
      <c r="K47" s="3"/>
      <c r="L47" s="3"/>
    </row>
    <row r="48" spans="1:12" ht="18.75">
      <c r="A48" s="37"/>
      <c r="B48" s="37"/>
      <c r="C48" s="37"/>
      <c r="D48" s="37"/>
      <c r="E48" s="37"/>
      <c r="F48" s="37"/>
      <c r="G48" s="37"/>
      <c r="H48" s="37"/>
      <c r="I48" s="37"/>
      <c r="J48" s="37"/>
      <c r="K48" s="3"/>
      <c r="L48" s="3"/>
    </row>
    <row r="49" spans="1:12" ht="18.75">
      <c r="A49" s="37"/>
      <c r="B49" s="37"/>
      <c r="C49" s="37"/>
      <c r="D49" s="37"/>
      <c r="E49" s="37"/>
      <c r="F49" s="37"/>
      <c r="G49" s="37"/>
      <c r="H49" s="37"/>
      <c r="I49" s="37"/>
      <c r="J49" s="37"/>
      <c r="K49" s="3"/>
      <c r="L49" s="3"/>
    </row>
    <row r="50" spans="1:12" ht="18.75">
      <c r="A50" s="37"/>
      <c r="B50" s="37"/>
      <c r="C50" s="37"/>
      <c r="D50" s="37"/>
      <c r="E50" s="37"/>
      <c r="F50" s="37"/>
      <c r="G50" s="37"/>
      <c r="H50" s="37"/>
      <c r="I50" s="37"/>
      <c r="J50" s="37"/>
      <c r="K50" s="3"/>
      <c r="L50" s="3"/>
    </row>
    <row r="51" spans="1:12" ht="18.75">
      <c r="A51" s="37"/>
      <c r="B51" s="37"/>
      <c r="C51" s="37"/>
      <c r="D51" s="37"/>
      <c r="E51" s="37"/>
      <c r="F51" s="37"/>
      <c r="G51" s="37"/>
      <c r="H51" s="37"/>
      <c r="I51" s="37"/>
      <c r="J51" s="37"/>
      <c r="K51" s="3"/>
      <c r="L51" s="3"/>
    </row>
    <row r="52" spans="1:12" ht="18.75">
      <c r="A52" s="37"/>
      <c r="B52" s="37"/>
      <c r="C52" s="37"/>
      <c r="D52" s="37"/>
      <c r="E52" s="37"/>
      <c r="F52" s="37"/>
      <c r="G52" s="37"/>
      <c r="H52" s="37"/>
      <c r="I52" s="37"/>
      <c r="J52" s="37"/>
      <c r="K52" s="3"/>
      <c r="L52" s="3"/>
    </row>
    <row r="53" spans="1:12" ht="18.75">
      <c r="A53" s="37"/>
      <c r="B53" s="37"/>
      <c r="C53" s="37"/>
      <c r="D53" s="37"/>
      <c r="E53" s="37"/>
      <c r="F53" s="37"/>
      <c r="G53" s="37"/>
      <c r="H53" s="37"/>
      <c r="I53" s="37"/>
      <c r="J53" s="37"/>
      <c r="K53" s="3"/>
      <c r="L53" s="3"/>
    </row>
    <row r="54" spans="1:12" ht="18.75">
      <c r="A54" s="37"/>
      <c r="B54" s="37"/>
      <c r="C54" s="37"/>
      <c r="D54" s="37"/>
      <c r="E54" s="37"/>
      <c r="F54" s="37"/>
      <c r="G54" s="37"/>
      <c r="H54" s="37"/>
      <c r="I54" s="37"/>
      <c r="J54" s="37"/>
      <c r="K54" s="3"/>
      <c r="L54" s="3"/>
    </row>
    <row r="55" spans="1:12" ht="18.75">
      <c r="A55" s="37"/>
      <c r="B55" s="37"/>
      <c r="C55" s="37"/>
      <c r="D55" s="37"/>
      <c r="E55" s="37"/>
      <c r="F55" s="37"/>
      <c r="G55" s="37"/>
      <c r="H55" s="37"/>
      <c r="I55" s="37"/>
      <c r="J55" s="37"/>
      <c r="K55" s="3"/>
      <c r="L55" s="3"/>
    </row>
    <row r="56" spans="1:12" ht="18.75">
      <c r="A56" s="37"/>
      <c r="B56" s="37"/>
      <c r="C56" s="37"/>
      <c r="D56" s="37"/>
      <c r="E56" s="37"/>
      <c r="F56" s="37"/>
      <c r="G56" s="37"/>
      <c r="H56" s="37"/>
      <c r="I56" s="37"/>
      <c r="J56" s="37"/>
      <c r="K56" s="3"/>
      <c r="L56" s="3"/>
    </row>
    <row r="57" spans="1:12" ht="18.75">
      <c r="A57" s="37"/>
      <c r="B57" s="37"/>
      <c r="C57" s="37"/>
      <c r="D57" s="37"/>
      <c r="E57" s="37"/>
      <c r="F57" s="37"/>
      <c r="G57" s="37"/>
      <c r="H57" s="37"/>
      <c r="I57" s="37"/>
      <c r="J57" s="37"/>
      <c r="K57" s="3"/>
      <c r="L57" s="3"/>
    </row>
    <row r="58" spans="1:12" ht="18.75">
      <c r="A58" s="37"/>
      <c r="B58" s="37"/>
      <c r="C58" s="37"/>
      <c r="D58" s="37"/>
      <c r="E58" s="37"/>
      <c r="F58" s="37"/>
      <c r="G58" s="37"/>
      <c r="H58" s="37"/>
      <c r="I58" s="37"/>
      <c r="J58" s="37"/>
      <c r="K58" s="3"/>
      <c r="L58" s="3"/>
    </row>
    <row r="59" spans="1:12" ht="18.75">
      <c r="A59" s="37"/>
      <c r="B59" s="37"/>
      <c r="C59" s="37"/>
      <c r="D59" s="37"/>
      <c r="E59" s="37"/>
      <c r="F59" s="37"/>
      <c r="G59" s="37"/>
      <c r="H59" s="37"/>
      <c r="I59" s="37"/>
      <c r="J59" s="37"/>
      <c r="K59" s="3"/>
      <c r="L59" s="3"/>
    </row>
    <row r="60" spans="1:12" ht="18.75">
      <c r="A60" s="37"/>
      <c r="B60" s="37"/>
      <c r="C60" s="37"/>
      <c r="D60" s="37"/>
      <c r="E60" s="37"/>
      <c r="F60" s="37"/>
      <c r="G60" s="37"/>
      <c r="H60" s="37"/>
      <c r="I60" s="37"/>
      <c r="J60" s="37"/>
      <c r="K60" s="3"/>
      <c r="L60" s="3"/>
    </row>
    <row r="61" spans="1:12" ht="18.75">
      <c r="A61" s="37"/>
      <c r="B61" s="37"/>
      <c r="C61" s="37"/>
      <c r="D61" s="37"/>
      <c r="E61" s="37"/>
      <c r="F61" s="37"/>
      <c r="G61" s="37"/>
      <c r="H61" s="37"/>
      <c r="I61" s="37"/>
      <c r="J61" s="37"/>
      <c r="K61" s="3"/>
      <c r="L61" s="3"/>
    </row>
    <row r="62" spans="1:12" ht="18.75">
      <c r="A62" s="37"/>
      <c r="B62" s="37"/>
      <c r="C62" s="37"/>
      <c r="D62" s="37"/>
      <c r="E62" s="37"/>
      <c r="F62" s="37"/>
      <c r="G62" s="37"/>
      <c r="H62" s="37"/>
      <c r="I62" s="37"/>
      <c r="J62" s="37"/>
      <c r="K62" s="3"/>
      <c r="L62" s="3"/>
    </row>
    <row r="63" spans="1:12" ht="18.75">
      <c r="A63" s="37"/>
      <c r="B63" s="37"/>
      <c r="C63" s="37"/>
      <c r="D63" s="37"/>
      <c r="E63" s="37"/>
      <c r="F63" s="37"/>
      <c r="G63" s="37"/>
      <c r="H63" s="37"/>
      <c r="I63" s="37"/>
      <c r="J63" s="37"/>
      <c r="K63" s="3"/>
      <c r="L63" s="3"/>
    </row>
    <row r="64" spans="1:12" ht="18.75">
      <c r="A64" s="37"/>
      <c r="B64" s="37"/>
      <c r="C64" s="37"/>
      <c r="D64" s="37"/>
      <c r="E64" s="37"/>
      <c r="F64" s="37"/>
      <c r="G64" s="37"/>
      <c r="H64" s="37"/>
      <c r="I64" s="37"/>
      <c r="J64" s="37"/>
      <c r="K64" s="3"/>
      <c r="L64" s="3"/>
    </row>
    <row r="65" spans="1:12" ht="18.75">
      <c r="A65" s="37"/>
      <c r="B65" s="37"/>
      <c r="C65" s="37"/>
      <c r="D65" s="37"/>
      <c r="E65" s="37"/>
      <c r="F65" s="37"/>
      <c r="G65" s="37"/>
      <c r="H65" s="37"/>
      <c r="I65" s="37"/>
      <c r="J65" s="37"/>
      <c r="K65" s="3"/>
      <c r="L65" s="3"/>
    </row>
    <row r="66" spans="1:12" ht="18.75">
      <c r="A66" s="37"/>
      <c r="B66" s="37"/>
      <c r="C66" s="37"/>
      <c r="D66" s="37"/>
      <c r="E66" s="37"/>
      <c r="F66" s="37"/>
      <c r="G66" s="37"/>
      <c r="H66" s="37"/>
      <c r="I66" s="37"/>
      <c r="J66" s="37"/>
      <c r="K66" s="3"/>
      <c r="L66" s="3"/>
    </row>
    <row r="67" spans="1:12" ht="18.75">
      <c r="A67" s="37"/>
      <c r="B67" s="37"/>
      <c r="C67" s="37"/>
      <c r="D67" s="37"/>
      <c r="E67" s="37"/>
      <c r="F67" s="37"/>
      <c r="G67" s="37"/>
      <c r="H67" s="37"/>
      <c r="I67" s="37"/>
      <c r="J67" s="37"/>
      <c r="K67" s="3"/>
      <c r="L67" s="3"/>
    </row>
    <row r="68" spans="1:12" ht="18.75">
      <c r="A68" s="37"/>
      <c r="B68" s="37"/>
      <c r="C68" s="37"/>
      <c r="D68" s="37"/>
      <c r="E68" s="37"/>
      <c r="F68" s="37"/>
      <c r="G68" s="37"/>
      <c r="H68" s="37"/>
      <c r="I68" s="37"/>
      <c r="J68" s="37"/>
      <c r="K68" s="3"/>
      <c r="L68" s="3"/>
    </row>
    <row r="69" spans="1:12" ht="18.75">
      <c r="A69" s="37"/>
      <c r="B69" s="37"/>
      <c r="C69" s="37"/>
      <c r="D69" s="37"/>
      <c r="E69" s="37"/>
      <c r="F69" s="37"/>
      <c r="G69" s="37"/>
      <c r="H69" s="37"/>
      <c r="I69" s="37"/>
      <c r="J69" s="37"/>
      <c r="K69" s="3"/>
      <c r="L69" s="3"/>
    </row>
    <row r="70" spans="1:12" ht="18.75">
      <c r="A70" s="37"/>
      <c r="B70" s="37"/>
      <c r="C70" s="37"/>
      <c r="D70" s="37"/>
      <c r="E70" s="37"/>
      <c r="F70" s="37"/>
      <c r="G70" s="37"/>
      <c r="H70" s="37"/>
      <c r="I70" s="37"/>
      <c r="J70" s="37"/>
      <c r="K70" s="3"/>
      <c r="L70" s="3"/>
    </row>
    <row r="71" spans="1:12" ht="18.75">
      <c r="A71" s="37"/>
      <c r="B71" s="37"/>
      <c r="C71" s="37"/>
      <c r="D71" s="37"/>
      <c r="E71" s="37"/>
      <c r="F71" s="37"/>
      <c r="G71" s="37"/>
      <c r="H71" s="37"/>
      <c r="I71" s="37"/>
      <c r="J71" s="37"/>
      <c r="K71" s="3"/>
      <c r="L71" s="3"/>
    </row>
    <row r="72" spans="1:12" ht="18.75">
      <c r="A72" s="37"/>
      <c r="B72" s="37"/>
      <c r="C72" s="37"/>
      <c r="D72" s="37"/>
      <c r="E72" s="37"/>
      <c r="F72" s="37"/>
      <c r="G72" s="37"/>
      <c r="H72" s="37"/>
      <c r="I72" s="37"/>
      <c r="J72" s="37"/>
      <c r="K72" s="3"/>
      <c r="L72" s="3"/>
    </row>
    <row r="73" spans="11:12" ht="18.75">
      <c r="K73" s="3"/>
      <c r="L73" s="3"/>
    </row>
    <row r="74" spans="11:12" ht="18.75">
      <c r="K74" s="3"/>
      <c r="L74" s="3"/>
    </row>
    <row r="75" spans="11:12" ht="18.75">
      <c r="K75" s="3"/>
      <c r="L75" s="3"/>
    </row>
    <row r="76" spans="11:12" ht="18.75">
      <c r="K76" s="3"/>
      <c r="L76" s="3"/>
    </row>
    <row r="77" spans="11:12" ht="18.75">
      <c r="K77" s="3"/>
      <c r="L77" s="3"/>
    </row>
    <row r="78" spans="11:12" ht="18.75">
      <c r="K78" s="3"/>
      <c r="L78" s="3"/>
    </row>
    <row r="79" spans="11:12" ht="18.75">
      <c r="K79" s="3"/>
      <c r="L79" s="3"/>
    </row>
    <row r="80" spans="11:12" ht="18.75">
      <c r="K80" s="3"/>
      <c r="L80" s="3"/>
    </row>
    <row r="81" spans="11:12" ht="18.75">
      <c r="K81" s="3"/>
      <c r="L81" s="3"/>
    </row>
    <row r="82" spans="11:12" ht="18.75">
      <c r="K82" s="3"/>
      <c r="L82" s="3"/>
    </row>
    <row r="83" spans="11:12" ht="18.75">
      <c r="K83" s="3"/>
      <c r="L83" s="3"/>
    </row>
    <row r="84" spans="11:12" ht="18.75">
      <c r="K84" s="3"/>
      <c r="L84" s="3"/>
    </row>
    <row r="85" spans="11:12" ht="18.75">
      <c r="K85" s="3"/>
      <c r="L85" s="3"/>
    </row>
    <row r="86" spans="11:12" ht="18.75">
      <c r="K86" s="3"/>
      <c r="L86" s="3"/>
    </row>
    <row r="87" spans="11:12" ht="18.75">
      <c r="K87" s="3"/>
      <c r="L87" s="3"/>
    </row>
    <row r="88" spans="11:12" ht="18.75">
      <c r="K88" s="3"/>
      <c r="L88" s="3"/>
    </row>
    <row r="89" spans="11:12" ht="18.75">
      <c r="K89" s="3"/>
      <c r="L89" s="3"/>
    </row>
    <row r="90" spans="11:12" ht="18.75">
      <c r="K90" s="3"/>
      <c r="L90" s="3"/>
    </row>
    <row r="91" spans="11:12" ht="18.75">
      <c r="K91" s="3"/>
      <c r="L91" s="3"/>
    </row>
    <row r="92" spans="11:12" ht="18.75">
      <c r="K92" s="3"/>
      <c r="L92" s="3"/>
    </row>
    <row r="93" spans="11:12" ht="18.75">
      <c r="K93" s="3"/>
      <c r="L93" s="3"/>
    </row>
    <row r="94" spans="11:12" ht="18.75">
      <c r="K94" s="3"/>
      <c r="L94" s="3"/>
    </row>
    <row r="95" spans="11:12" ht="18.75">
      <c r="K95" s="3"/>
      <c r="L95" s="3"/>
    </row>
    <row r="96" spans="11:12" ht="18.75">
      <c r="K96" s="3"/>
      <c r="L96" s="3"/>
    </row>
    <row r="97" spans="11:12" ht="18.75">
      <c r="K97" s="3"/>
      <c r="L97" s="3"/>
    </row>
    <row r="98" spans="11:12" ht="18.75">
      <c r="K98" s="3"/>
      <c r="L98" s="3"/>
    </row>
    <row r="99" spans="11:12" ht="18.75">
      <c r="K99" s="3"/>
      <c r="L99" s="3"/>
    </row>
    <row r="100" spans="11:12" ht="18.75">
      <c r="K100" s="3"/>
      <c r="L100" s="3"/>
    </row>
    <row r="101" spans="11:12" ht="18.75">
      <c r="K101" s="3"/>
      <c r="L101" s="3"/>
    </row>
    <row r="102" spans="11:12" ht="18.75">
      <c r="K102" s="3"/>
      <c r="L102" s="3"/>
    </row>
    <row r="103" spans="11:12" ht="18.75">
      <c r="K103" s="3"/>
      <c r="L103" s="3"/>
    </row>
    <row r="104" spans="11:12" ht="18.75">
      <c r="K104" s="3"/>
      <c r="L104" s="3"/>
    </row>
    <row r="105" spans="11:12" ht="18.75">
      <c r="K105" s="3"/>
      <c r="L105" s="3"/>
    </row>
    <row r="106" spans="11:12" ht="18.75">
      <c r="K106" s="3"/>
      <c r="L106" s="3"/>
    </row>
    <row r="107" spans="11:12" ht="18.75">
      <c r="K107" s="3"/>
      <c r="L107" s="3"/>
    </row>
    <row r="108" spans="11:12" ht="18.75">
      <c r="K108" s="3"/>
      <c r="L108" s="3"/>
    </row>
    <row r="109" spans="11:12" ht="18.75">
      <c r="K109" s="3"/>
      <c r="L109" s="3"/>
    </row>
    <row r="110" spans="11:12" ht="18.75">
      <c r="K110" s="3"/>
      <c r="L110" s="3"/>
    </row>
    <row r="111" spans="11:12" ht="18.75">
      <c r="K111" s="3"/>
      <c r="L111" s="3"/>
    </row>
    <row r="112" spans="11:12" ht="18.75">
      <c r="K112" s="3"/>
      <c r="L112" s="3"/>
    </row>
    <row r="113" spans="11:12" ht="18.75">
      <c r="K113" s="3"/>
      <c r="L113" s="3"/>
    </row>
    <row r="114" spans="11:12" ht="18.75">
      <c r="K114" s="3"/>
      <c r="L114" s="3"/>
    </row>
    <row r="115" spans="11:12" ht="18.75">
      <c r="K115" s="3"/>
      <c r="L115" s="3"/>
    </row>
    <row r="116" spans="11:12" ht="18.75">
      <c r="K116" s="3"/>
      <c r="L116" s="3"/>
    </row>
    <row r="117" spans="11:12" ht="18.75">
      <c r="K117" s="3"/>
      <c r="L117" s="3"/>
    </row>
    <row r="118" spans="11:12" ht="18.75">
      <c r="K118" s="3"/>
      <c r="L118" s="3"/>
    </row>
    <row r="119" spans="11:12" ht="18.75">
      <c r="K119" s="3"/>
      <c r="L119" s="3"/>
    </row>
    <row r="120" spans="11:12" ht="18.75">
      <c r="K120" s="3"/>
      <c r="L120" s="3"/>
    </row>
    <row r="121" spans="11:12" ht="18.75">
      <c r="K121" s="3"/>
      <c r="L121" s="3"/>
    </row>
    <row r="122" spans="11:12" ht="18.75">
      <c r="K122" s="3"/>
      <c r="L122" s="3"/>
    </row>
    <row r="123" spans="11:12" ht="18.75">
      <c r="K123" s="3"/>
      <c r="L123" s="3"/>
    </row>
    <row r="124" spans="11:12" ht="18.75">
      <c r="K124" s="3"/>
      <c r="L124" s="3"/>
    </row>
    <row r="125" spans="11:12" ht="18.75">
      <c r="K125" s="3"/>
      <c r="L125" s="3"/>
    </row>
    <row r="126" spans="11:12" ht="18.75">
      <c r="K126" s="3"/>
      <c r="L126" s="3"/>
    </row>
    <row r="127" spans="11:12" ht="18.75">
      <c r="K127" s="3"/>
      <c r="L127" s="3"/>
    </row>
    <row r="128" spans="11:12" ht="18.75">
      <c r="K128" s="3"/>
      <c r="L128" s="3"/>
    </row>
    <row r="129" spans="11:12" ht="18.75">
      <c r="K129" s="3"/>
      <c r="L129" s="3"/>
    </row>
    <row r="130" spans="11:12" ht="18.75">
      <c r="K130" s="3"/>
      <c r="L130" s="3"/>
    </row>
    <row r="131" spans="11:12" ht="18.75">
      <c r="K131" s="3"/>
      <c r="L131" s="3"/>
    </row>
    <row r="132" spans="11:12" ht="18.75">
      <c r="K132" s="3"/>
      <c r="L132" s="3"/>
    </row>
    <row r="133" spans="11:12" ht="18.75">
      <c r="K133" s="3"/>
      <c r="L133" s="3"/>
    </row>
    <row r="134" spans="11:12" ht="18.75">
      <c r="K134" s="3"/>
      <c r="L134" s="3"/>
    </row>
    <row r="135" spans="11:12" ht="18.75">
      <c r="K135" s="21"/>
      <c r="L135" s="21"/>
    </row>
    <row r="136" spans="11:12" ht="18.75">
      <c r="K136" s="21"/>
      <c r="L136" s="21"/>
    </row>
    <row r="137" spans="11:12" ht="18.75">
      <c r="K137" s="21"/>
      <c r="L137" s="21"/>
    </row>
    <row r="138" spans="11:12" ht="18.75">
      <c r="K138" s="21"/>
      <c r="L138" s="21"/>
    </row>
    <row r="139" spans="11:12" ht="18.75">
      <c r="K139" s="3"/>
      <c r="L139" s="3"/>
    </row>
    <row r="140" spans="11:12" ht="18.75">
      <c r="K140" s="3"/>
      <c r="L140" s="3"/>
    </row>
    <row r="141" spans="11:12" ht="18.75">
      <c r="K141" s="3"/>
      <c r="L141" s="3"/>
    </row>
    <row r="142" spans="11:12" ht="18.75">
      <c r="K142" s="3"/>
      <c r="L142" s="3"/>
    </row>
    <row r="143" spans="11:12" ht="18.75">
      <c r="K143" s="3"/>
      <c r="L143" s="3"/>
    </row>
    <row r="144" spans="11:12" ht="18.75">
      <c r="K144" s="3"/>
      <c r="L144" s="3"/>
    </row>
    <row r="145" spans="11:12" ht="18.75">
      <c r="K145" s="51"/>
      <c r="L145" s="51"/>
    </row>
    <row r="146" spans="11:12" ht="18.75">
      <c r="K146" s="51"/>
      <c r="L146" s="51"/>
    </row>
    <row r="147" spans="11:12" ht="18.75">
      <c r="K147" s="51"/>
      <c r="L147" s="51"/>
    </row>
    <row r="148" spans="11:12" ht="18.75">
      <c r="K148" s="51"/>
      <c r="L148" s="51"/>
    </row>
    <row r="149" spans="11:12" ht="18.75">
      <c r="K149" s="51"/>
      <c r="L149" s="51"/>
    </row>
    <row r="150" spans="11:12" ht="18.75">
      <c r="K150" s="51"/>
      <c r="L150" s="51"/>
    </row>
    <row r="151" spans="11:12" ht="18.75">
      <c r="K151" s="51"/>
      <c r="L151" s="51"/>
    </row>
    <row r="152" spans="11:12" ht="18.75">
      <c r="K152" s="51"/>
      <c r="L152" s="51"/>
    </row>
    <row r="153" spans="11:12" ht="18.75">
      <c r="K153" s="51"/>
      <c r="L153" s="51"/>
    </row>
    <row r="154" spans="11:12" ht="18.75">
      <c r="K154" s="51"/>
      <c r="L154" s="51"/>
    </row>
    <row r="155" spans="11:12" ht="18.75">
      <c r="K155" s="51"/>
      <c r="L155" s="51"/>
    </row>
    <row r="156" spans="11:12" ht="18.75">
      <c r="K156" s="51"/>
      <c r="L156" s="51"/>
    </row>
    <row r="157" spans="11:12" ht="18.75">
      <c r="K157" s="51"/>
      <c r="L157" s="51"/>
    </row>
    <row r="158" spans="11:12" ht="18.75">
      <c r="K158" s="51"/>
      <c r="L158" s="51"/>
    </row>
    <row r="159" spans="11:12" ht="18.75">
      <c r="K159" s="51"/>
      <c r="L159" s="51"/>
    </row>
    <row r="160" spans="11:12" ht="18.75">
      <c r="K160" s="51"/>
      <c r="L160" s="51"/>
    </row>
    <row r="161" spans="11:12" ht="18.75">
      <c r="K161" s="51"/>
      <c r="L161" s="51"/>
    </row>
    <row r="162" spans="11:12" ht="18.75">
      <c r="K162" s="51"/>
      <c r="L162" s="51"/>
    </row>
    <row r="163" spans="11:12" ht="18.75">
      <c r="K163" s="51"/>
      <c r="L163" s="51"/>
    </row>
    <row r="164" spans="11:12" ht="18.75">
      <c r="K164" s="51"/>
      <c r="L164" s="51"/>
    </row>
    <row r="165" spans="11:12" ht="18.75">
      <c r="K165" s="51"/>
      <c r="L165" s="51"/>
    </row>
    <row r="166" spans="11:12" ht="18.75">
      <c r="K166" s="51"/>
      <c r="L166" s="51"/>
    </row>
    <row r="167" spans="11:12" ht="18.75">
      <c r="K167" s="51"/>
      <c r="L167" s="51"/>
    </row>
    <row r="168" spans="11:12" ht="18.75">
      <c r="K168" s="51"/>
      <c r="L168" s="51"/>
    </row>
    <row r="169" spans="11:12" ht="18.75">
      <c r="K169" s="51"/>
      <c r="L169" s="51"/>
    </row>
    <row r="170" spans="11:12" ht="18.75">
      <c r="K170" s="51"/>
      <c r="L170" s="51"/>
    </row>
    <row r="171" spans="11:12" ht="18.75">
      <c r="K171" s="51"/>
      <c r="L171" s="51"/>
    </row>
    <row r="172" spans="11:12" ht="18.75">
      <c r="K172" s="51"/>
      <c r="L172" s="51"/>
    </row>
    <row r="173" spans="11:12" ht="18.75">
      <c r="K173" s="51"/>
      <c r="L173" s="51"/>
    </row>
    <row r="174" spans="11:12" ht="18.75">
      <c r="K174" s="51"/>
      <c r="L174" s="51"/>
    </row>
    <row r="175" spans="11:12" ht="18.75">
      <c r="K175" s="51"/>
      <c r="L175" s="51"/>
    </row>
    <row r="176" spans="11:12" ht="18.75">
      <c r="K176" s="51"/>
      <c r="L176" s="51"/>
    </row>
    <row r="177" spans="11:12" ht="18.75">
      <c r="K177" s="51"/>
      <c r="L177" s="51"/>
    </row>
    <row r="178" spans="11:12" ht="18.75">
      <c r="K178" s="51"/>
      <c r="L178" s="51"/>
    </row>
    <row r="179" spans="11:12" ht="18.75">
      <c r="K179" s="51"/>
      <c r="L179" s="51"/>
    </row>
    <row r="180" spans="11:12" ht="18.75">
      <c r="K180" s="51"/>
      <c r="L180" s="51"/>
    </row>
    <row r="181" spans="11:12" ht="18.75">
      <c r="K181" s="51"/>
      <c r="L181" s="51"/>
    </row>
    <row r="182" spans="11:12" ht="18.75">
      <c r="K182" s="51"/>
      <c r="L182" s="51"/>
    </row>
    <row r="183" spans="11:12" ht="18.75">
      <c r="K183" s="51"/>
      <c r="L183" s="51"/>
    </row>
    <row r="184" spans="11:12" ht="18.75">
      <c r="K184" s="51"/>
      <c r="L184" s="51"/>
    </row>
    <row r="185" spans="11:12" ht="18.75">
      <c r="K185" s="51"/>
      <c r="L185" s="51"/>
    </row>
    <row r="186" spans="11:12" ht="18.75">
      <c r="K186" s="51"/>
      <c r="L186" s="51"/>
    </row>
    <row r="187" spans="11:12" ht="18.75">
      <c r="K187" s="51"/>
      <c r="L187" s="51"/>
    </row>
    <row r="188" spans="11:12" ht="18.75">
      <c r="K188" s="51"/>
      <c r="L188" s="51"/>
    </row>
    <row r="189" spans="11:12" ht="18.75">
      <c r="K189" s="51"/>
      <c r="L189" s="51"/>
    </row>
    <row r="190" spans="11:12" ht="18.75">
      <c r="K190" s="51"/>
      <c r="L190" s="51"/>
    </row>
    <row r="191" spans="11:12" ht="18.75">
      <c r="K191" s="51"/>
      <c r="L191" s="51"/>
    </row>
    <row r="192" spans="11:12" ht="18.75">
      <c r="K192" s="51"/>
      <c r="L192" s="51"/>
    </row>
    <row r="193" spans="11:12" ht="18.75">
      <c r="K193" s="51"/>
      <c r="L193" s="51"/>
    </row>
    <row r="194" spans="11:12" ht="18.75">
      <c r="K194" s="51"/>
      <c r="L194" s="51"/>
    </row>
    <row r="195" spans="11:12" ht="18.75">
      <c r="K195" s="51"/>
      <c r="L195" s="51"/>
    </row>
    <row r="196" spans="11:12" ht="18.75">
      <c r="K196" s="51"/>
      <c r="L196" s="51"/>
    </row>
    <row r="197" spans="11:12" ht="18.75">
      <c r="K197" s="51"/>
      <c r="L197" s="51"/>
    </row>
    <row r="198" spans="11:12" ht="18.75">
      <c r="K198" s="51"/>
      <c r="L198" s="51"/>
    </row>
    <row r="199" spans="11:12" ht="18.75">
      <c r="K199" s="51"/>
      <c r="L199" s="51"/>
    </row>
    <row r="200" spans="11:12" ht="18.75">
      <c r="K200" s="51"/>
      <c r="L200" s="51"/>
    </row>
    <row r="201" spans="11:12" ht="18.75">
      <c r="K201" s="51"/>
      <c r="L201" s="51"/>
    </row>
    <row r="202" spans="11:12" ht="18.75">
      <c r="K202" s="51"/>
      <c r="L202" s="51"/>
    </row>
    <row r="203" spans="11:12" ht="18.75">
      <c r="K203" s="51"/>
      <c r="L203" s="51"/>
    </row>
    <row r="204" spans="11:12" ht="18.75">
      <c r="K204" s="51"/>
      <c r="L204" s="51"/>
    </row>
    <row r="205" spans="11:12" ht="18.75">
      <c r="K205" s="51"/>
      <c r="L205" s="51"/>
    </row>
    <row r="206" spans="11:12" ht="18.75">
      <c r="K206" s="51"/>
      <c r="L206" s="51"/>
    </row>
    <row r="207" spans="11:12" ht="18.75">
      <c r="K207" s="51"/>
      <c r="L207" s="51"/>
    </row>
    <row r="208" spans="11:12" ht="18.75">
      <c r="K208" s="51"/>
      <c r="L208" s="51"/>
    </row>
    <row r="209" spans="11:12" ht="18.75">
      <c r="K209" s="51"/>
      <c r="L209" s="51"/>
    </row>
    <row r="210" spans="11:12" ht="18.75">
      <c r="K210" s="3"/>
      <c r="L210" s="3"/>
    </row>
    <row r="211" spans="11:12" ht="18.75">
      <c r="K211" s="3"/>
      <c r="L211" s="3"/>
    </row>
    <row r="212" spans="11:12" ht="18.75">
      <c r="K212" s="3"/>
      <c r="L212" s="3"/>
    </row>
    <row r="213" spans="11:12" ht="18.75">
      <c r="K213" s="3"/>
      <c r="L213" s="3"/>
    </row>
    <row r="214" spans="11:12" ht="18.75">
      <c r="K214" s="3"/>
      <c r="L214" s="3"/>
    </row>
    <row r="215" spans="11:12" ht="18.75">
      <c r="K215" s="3"/>
      <c r="L215" s="3"/>
    </row>
    <row r="216" spans="11:12" ht="18.75">
      <c r="K216" s="3"/>
      <c r="L216" s="3"/>
    </row>
    <row r="217" spans="11:12" ht="18.75">
      <c r="K217" s="3"/>
      <c r="L217" s="3"/>
    </row>
    <row r="218" spans="11:12" ht="18.75">
      <c r="K218" s="3"/>
      <c r="L218" s="3"/>
    </row>
    <row r="219" spans="11:12" ht="18.75">
      <c r="K219" s="3"/>
      <c r="L219" s="3"/>
    </row>
    <row r="220" spans="11:12" ht="18.75">
      <c r="K220" s="3"/>
      <c r="L220" s="3"/>
    </row>
    <row r="221" spans="11:12" ht="18.75">
      <c r="K221" s="3"/>
      <c r="L221" s="3"/>
    </row>
    <row r="222" spans="11:12" ht="18.75">
      <c r="K222" s="3"/>
      <c r="L222" s="3"/>
    </row>
    <row r="223" spans="11:12" ht="18.75">
      <c r="K223" s="3"/>
      <c r="L223" s="3"/>
    </row>
    <row r="224" spans="11:12" ht="18.75">
      <c r="K224" s="3"/>
      <c r="L224" s="3"/>
    </row>
    <row r="225" spans="11:12" ht="18.75">
      <c r="K225" s="3"/>
      <c r="L225" s="3"/>
    </row>
    <row r="226" spans="11:12" ht="18.75">
      <c r="K226" s="3"/>
      <c r="L226" s="3"/>
    </row>
    <row r="227" spans="11:12" ht="18.75">
      <c r="K227" s="3"/>
      <c r="L227" s="3"/>
    </row>
    <row r="228" spans="11:12" ht="18.75">
      <c r="K228" s="3"/>
      <c r="L228" s="3"/>
    </row>
    <row r="229" spans="11:12" ht="18.75">
      <c r="K229" s="3"/>
      <c r="L229" s="3"/>
    </row>
    <row r="230" spans="11:12" ht="18.75">
      <c r="K230" s="3"/>
      <c r="L230" s="3"/>
    </row>
    <row r="231" spans="11:12" ht="18.75">
      <c r="K231" s="3"/>
      <c r="L231" s="3"/>
    </row>
    <row r="232" spans="11:12" ht="18.75">
      <c r="K232" s="3"/>
      <c r="L232" s="3"/>
    </row>
    <row r="233" spans="11:12" ht="18.75">
      <c r="K233" s="3"/>
      <c r="L233" s="3"/>
    </row>
    <row r="234" spans="11:12" ht="18.75">
      <c r="K234" s="3"/>
      <c r="L234" s="3"/>
    </row>
    <row r="235" spans="11:12" ht="18.75">
      <c r="K235" s="3"/>
      <c r="L235" s="3"/>
    </row>
    <row r="236" spans="11:12" ht="18.75">
      <c r="K236" s="3"/>
      <c r="L236" s="3"/>
    </row>
    <row r="237" spans="11:12" ht="18.75">
      <c r="K237" s="3"/>
      <c r="L237" s="3"/>
    </row>
    <row r="238" spans="11:12" ht="18.75">
      <c r="K238" s="3"/>
      <c r="L238" s="3"/>
    </row>
    <row r="239" spans="11:12" ht="18.75">
      <c r="K239" s="3"/>
      <c r="L239" s="3"/>
    </row>
    <row r="240" spans="11:12" ht="18.75">
      <c r="K240" s="3"/>
      <c r="L240" s="3"/>
    </row>
    <row r="241" spans="11:12" ht="18.75">
      <c r="K241" s="3"/>
      <c r="L241" s="3"/>
    </row>
    <row r="242" spans="11:12" ht="18.75">
      <c r="K242" s="3"/>
      <c r="L242" s="3"/>
    </row>
    <row r="243" spans="11:12" ht="18.75">
      <c r="K243" s="3"/>
      <c r="L243" s="3"/>
    </row>
    <row r="244" spans="11:12" ht="18.75">
      <c r="K244" s="3"/>
      <c r="L244" s="3"/>
    </row>
    <row r="245" spans="11:12" ht="18.75">
      <c r="K245" s="3"/>
      <c r="L245" s="3"/>
    </row>
    <row r="246" spans="11:12" ht="18.75">
      <c r="K246" s="3"/>
      <c r="L246" s="3"/>
    </row>
    <row r="247" spans="11:12" ht="18.75">
      <c r="K247" s="3"/>
      <c r="L247" s="3"/>
    </row>
    <row r="248" spans="11:12" ht="18.75">
      <c r="K248" s="3"/>
      <c r="L248" s="3"/>
    </row>
    <row r="249" spans="11:12" ht="18.75">
      <c r="K249" s="3"/>
      <c r="L249" s="3"/>
    </row>
    <row r="250" spans="11:12" ht="18.75">
      <c r="K250" s="3"/>
      <c r="L250" s="3"/>
    </row>
    <row r="251" spans="11:12" ht="18.75">
      <c r="K251" s="3"/>
      <c r="L251" s="3"/>
    </row>
    <row r="252" spans="11:12" ht="18.75">
      <c r="K252" s="3"/>
      <c r="L252" s="3"/>
    </row>
    <row r="253" spans="11:12" ht="18.75">
      <c r="K253" s="3"/>
      <c r="L253" s="3"/>
    </row>
    <row r="254" spans="11:12" ht="18.75">
      <c r="K254" s="3"/>
      <c r="L254" s="3"/>
    </row>
    <row r="255" spans="11:12" ht="18.75">
      <c r="K255" s="3"/>
      <c r="L255" s="3"/>
    </row>
    <row r="256" spans="11:12" ht="18.75">
      <c r="K256" s="3"/>
      <c r="L256" s="3"/>
    </row>
    <row r="257" spans="11:12" ht="18.75">
      <c r="K257" s="3"/>
      <c r="L257" s="3"/>
    </row>
    <row r="258" spans="11:12" ht="18.75">
      <c r="K258" s="3"/>
      <c r="L258" s="3"/>
    </row>
    <row r="259" spans="11:12" ht="18.75">
      <c r="K259" s="3"/>
      <c r="L259" s="3"/>
    </row>
    <row r="260" spans="11:12" ht="18.75">
      <c r="K260" s="3"/>
      <c r="L260" s="3"/>
    </row>
    <row r="261" spans="11:12" ht="18.75">
      <c r="K261" s="52"/>
      <c r="L261" s="52"/>
    </row>
    <row r="262" spans="11:12" ht="18.75">
      <c r="K262" s="52"/>
      <c r="L262" s="52"/>
    </row>
    <row r="263" spans="11:12" ht="18.75">
      <c r="K263" s="3"/>
      <c r="L263" s="3"/>
    </row>
    <row r="264" spans="11:12" ht="18.75">
      <c r="K264" s="3"/>
      <c r="L264" s="3"/>
    </row>
    <row r="265" spans="11:12" ht="18.75">
      <c r="K265" s="3"/>
      <c r="L265" s="3"/>
    </row>
    <row r="266" spans="11:12" ht="18.75">
      <c r="K266" s="3"/>
      <c r="L266" s="3"/>
    </row>
    <row r="267" spans="11:12" ht="18.75">
      <c r="K267" s="3"/>
      <c r="L267" s="3"/>
    </row>
    <row r="268" spans="11:12" ht="18.75">
      <c r="K268" s="3"/>
      <c r="L268" s="3"/>
    </row>
    <row r="269" spans="11:12" ht="18.75">
      <c r="K269" s="3"/>
      <c r="L269" s="3"/>
    </row>
    <row r="270" spans="11:12" ht="18.75">
      <c r="K270" s="3"/>
      <c r="L270" s="3"/>
    </row>
    <row r="271" spans="11:12" ht="18.75">
      <c r="K271" s="52"/>
      <c r="L271" s="52"/>
    </row>
    <row r="272" spans="11:12" ht="18.75">
      <c r="K272" s="3"/>
      <c r="L272" s="3"/>
    </row>
    <row r="273" spans="11:12" ht="18.75">
      <c r="K273" s="3"/>
      <c r="L273" s="3"/>
    </row>
    <row r="274" spans="11:12" ht="18.75">
      <c r="K274" s="3"/>
      <c r="L274" s="3"/>
    </row>
    <row r="275" spans="11:12" ht="18.75">
      <c r="K275" s="3"/>
      <c r="L275" s="3"/>
    </row>
    <row r="276" spans="11:12" ht="18.75">
      <c r="K276" s="3"/>
      <c r="L276" s="3"/>
    </row>
    <row r="277" spans="11:12" ht="18.75">
      <c r="K277" s="3"/>
      <c r="L277" s="3"/>
    </row>
    <row r="278" spans="11:12" ht="18.75">
      <c r="K278" s="3"/>
      <c r="L278" s="3"/>
    </row>
    <row r="279" spans="11:12" ht="18.75">
      <c r="K279" s="3"/>
      <c r="L279" s="3"/>
    </row>
    <row r="280" spans="11:12" ht="18.75">
      <c r="K280" s="3"/>
      <c r="L280" s="3"/>
    </row>
    <row r="281" spans="11:12" ht="18.75">
      <c r="K281" s="3"/>
      <c r="L281" s="3"/>
    </row>
    <row r="282" spans="11:12" ht="18.75">
      <c r="K282" s="3"/>
      <c r="L282" s="3"/>
    </row>
    <row r="283" spans="11:12" ht="18.75">
      <c r="K283" s="3"/>
      <c r="L283" s="3"/>
    </row>
    <row r="284" spans="11:12" ht="18.75">
      <c r="K284" s="3"/>
      <c r="L284" s="3"/>
    </row>
    <row r="285" spans="11:12" ht="18.75">
      <c r="K285" s="3"/>
      <c r="L285" s="3"/>
    </row>
    <row r="286" spans="11:12" ht="18.75">
      <c r="K286" s="3"/>
      <c r="L286" s="3"/>
    </row>
    <row r="287" spans="11:12" ht="18.75">
      <c r="K287" s="3"/>
      <c r="L287" s="3"/>
    </row>
    <row r="288" spans="11:12" ht="18.75">
      <c r="K288" s="3"/>
      <c r="L288" s="3"/>
    </row>
    <row r="289" spans="11:12" ht="18.75">
      <c r="K289" s="3"/>
      <c r="L289" s="3"/>
    </row>
    <row r="290" spans="11:12" ht="18.75">
      <c r="K290" s="3"/>
      <c r="L290" s="3"/>
    </row>
    <row r="291" spans="11:12" ht="18.75">
      <c r="K291" s="3"/>
      <c r="L291" s="3"/>
    </row>
    <row r="292" spans="11:12" ht="18.75">
      <c r="K292" s="3"/>
      <c r="L292" s="3"/>
    </row>
    <row r="293" spans="11:12" ht="18.75">
      <c r="K293" s="3"/>
      <c r="L293" s="3"/>
    </row>
    <row r="294" spans="11:12" ht="18.75">
      <c r="K294" s="3"/>
      <c r="L294" s="3"/>
    </row>
    <row r="295" spans="11:12" ht="18.75">
      <c r="K295" s="3"/>
      <c r="L295" s="3"/>
    </row>
    <row r="296" spans="11:12" ht="18.75">
      <c r="K296" s="3"/>
      <c r="L296" s="3"/>
    </row>
    <row r="297" spans="11:12" ht="18.75">
      <c r="K297" s="3"/>
      <c r="L297" s="3"/>
    </row>
    <row r="298" spans="11:12" ht="18.75">
      <c r="K298" s="3"/>
      <c r="L298" s="3"/>
    </row>
    <row r="299" spans="11:12" ht="18.75">
      <c r="K299" s="3"/>
      <c r="L299" s="3"/>
    </row>
    <row r="300" spans="11:12" ht="18.75">
      <c r="K300" s="3"/>
      <c r="L300" s="3"/>
    </row>
    <row r="301" spans="11:12" ht="18.75">
      <c r="K301" s="52"/>
      <c r="L301" s="52"/>
    </row>
    <row r="302" spans="11:12" ht="18.75">
      <c r="K302" s="52"/>
      <c r="L302" s="52"/>
    </row>
    <row r="303" spans="11:12" ht="18.75">
      <c r="K303" s="3"/>
      <c r="L303" s="3"/>
    </row>
    <row r="304" spans="11:12" ht="18.75">
      <c r="K304" s="3"/>
      <c r="L304" s="3"/>
    </row>
    <row r="305" spans="11:12" ht="18.75">
      <c r="K305" s="3"/>
      <c r="L305" s="3"/>
    </row>
    <row r="306" spans="11:12" ht="18.75">
      <c r="K306" s="3"/>
      <c r="L306" s="3"/>
    </row>
    <row r="307" spans="11:12" ht="18.75">
      <c r="K307" s="52"/>
      <c r="L307" s="52"/>
    </row>
    <row r="308" spans="11:12" ht="18.75">
      <c r="K308" s="3"/>
      <c r="L308" s="3"/>
    </row>
    <row r="309" spans="11:12" ht="18.75">
      <c r="K309" s="3"/>
      <c r="L309" s="3"/>
    </row>
    <row r="310" spans="11:12" ht="18.75">
      <c r="K310" s="3"/>
      <c r="L310" s="3"/>
    </row>
    <row r="311" spans="11:12" ht="18.75">
      <c r="K311" s="3"/>
      <c r="L311" s="3"/>
    </row>
    <row r="312" spans="11:12" ht="18.75">
      <c r="K312" s="3"/>
      <c r="L312" s="3"/>
    </row>
    <row r="313" spans="11:12" ht="18.75">
      <c r="K313" s="3"/>
      <c r="L313" s="3"/>
    </row>
    <row r="314" spans="11:12" ht="18.75">
      <c r="K314" s="3"/>
      <c r="L314" s="3"/>
    </row>
    <row r="315" spans="11:12" ht="18.75">
      <c r="K315" s="3"/>
      <c r="L315" s="3"/>
    </row>
    <row r="316" spans="11:12" ht="18.75">
      <c r="K316" s="3"/>
      <c r="L316" s="3"/>
    </row>
    <row r="317" spans="11:12" ht="18.75">
      <c r="K317" s="3"/>
      <c r="L317" s="3"/>
    </row>
    <row r="318" spans="11:12" ht="18.75">
      <c r="K318" s="3"/>
      <c r="L318" s="3"/>
    </row>
    <row r="319" spans="11:12" ht="18.75">
      <c r="K319" s="3"/>
      <c r="L319" s="3"/>
    </row>
    <row r="320" spans="11:12" ht="18.75">
      <c r="K320" s="3"/>
      <c r="L320" s="3"/>
    </row>
    <row r="321" spans="11:12" ht="18.75">
      <c r="K321" s="3"/>
      <c r="L321" s="3"/>
    </row>
    <row r="322" spans="11:12" ht="18.75">
      <c r="K322" s="3"/>
      <c r="L322" s="3"/>
    </row>
    <row r="323" spans="11:12" ht="18.75">
      <c r="K323" s="3"/>
      <c r="L323" s="3"/>
    </row>
    <row r="324" spans="11:12" ht="18.75">
      <c r="K324" s="3"/>
      <c r="L324" s="3"/>
    </row>
    <row r="325" spans="11:12" ht="18.75">
      <c r="K325" s="3"/>
      <c r="L325" s="3"/>
    </row>
    <row r="326" spans="11:12" ht="18.75">
      <c r="K326" s="3"/>
      <c r="L326" s="3"/>
    </row>
    <row r="327" spans="11:12" ht="18.75">
      <c r="K327" s="3"/>
      <c r="L327" s="3"/>
    </row>
    <row r="328" spans="11:12" ht="18.75">
      <c r="K328" s="3"/>
      <c r="L328" s="3"/>
    </row>
    <row r="329" spans="11:12" ht="18.75">
      <c r="K329" s="3"/>
      <c r="L329" s="3"/>
    </row>
    <row r="330" spans="11:12" ht="18.75">
      <c r="K330" s="3"/>
      <c r="L330" s="3"/>
    </row>
    <row r="331" spans="11:12" ht="18.75">
      <c r="K331" s="3"/>
      <c r="L331" s="3"/>
    </row>
    <row r="332" spans="11:12" ht="18.75">
      <c r="K332" s="3"/>
      <c r="L332" s="3"/>
    </row>
    <row r="333" spans="11:12" ht="18.75">
      <c r="K333" s="3"/>
      <c r="L333" s="3"/>
    </row>
    <row r="334" spans="11:12" ht="18.75">
      <c r="K334" s="3"/>
      <c r="L334" s="3"/>
    </row>
    <row r="335" spans="11:12" ht="18.75">
      <c r="K335" s="3"/>
      <c r="L335" s="3"/>
    </row>
    <row r="336" spans="11:12" ht="18.75">
      <c r="K336" s="3"/>
      <c r="L336" s="3"/>
    </row>
    <row r="337" spans="11:12" ht="18.75">
      <c r="K337" s="3"/>
      <c r="L337" s="3"/>
    </row>
    <row r="338" spans="11:12" ht="18.75">
      <c r="K338" s="3"/>
      <c r="L338" s="3"/>
    </row>
    <row r="339" spans="11:12" ht="18.75">
      <c r="K339" s="3"/>
      <c r="L339" s="3"/>
    </row>
    <row r="340" spans="11:12" ht="18.75">
      <c r="K340" s="3"/>
      <c r="L340" s="3"/>
    </row>
    <row r="341" spans="11:12" ht="18.75">
      <c r="K341" s="3"/>
      <c r="L341" s="3"/>
    </row>
    <row r="342" spans="11:12" ht="18.75">
      <c r="K342" s="3"/>
      <c r="L342" s="3"/>
    </row>
    <row r="343" spans="11:12" ht="18.75">
      <c r="K343" s="3"/>
      <c r="L343" s="3"/>
    </row>
    <row r="344" spans="11:12" ht="18.75">
      <c r="K344" s="3"/>
      <c r="L344" s="3"/>
    </row>
    <row r="345" spans="11:12" ht="18.75">
      <c r="K345" s="3"/>
      <c r="L345" s="3"/>
    </row>
    <row r="346" spans="11:12" ht="18.75">
      <c r="K346" s="3"/>
      <c r="L346" s="3"/>
    </row>
    <row r="347" spans="11:12" ht="18.75">
      <c r="K347" s="3"/>
      <c r="L347" s="3"/>
    </row>
    <row r="348" spans="11:12" ht="18.75">
      <c r="K348" s="3"/>
      <c r="L348" s="3"/>
    </row>
    <row r="349" spans="11:12" ht="18.75">
      <c r="K349" s="3"/>
      <c r="L349" s="3"/>
    </row>
    <row r="350" spans="11:12" ht="18.75">
      <c r="K350" s="3"/>
      <c r="L350" s="3"/>
    </row>
    <row r="351" spans="11:12" ht="18.75">
      <c r="K351" s="3"/>
      <c r="L351" s="3"/>
    </row>
    <row r="352" spans="11:12" ht="18.75">
      <c r="K352" s="3"/>
      <c r="L352" s="3"/>
    </row>
    <row r="353" spans="11:12" ht="18.75">
      <c r="K353" s="3"/>
      <c r="L353" s="3"/>
    </row>
    <row r="354" spans="11:12" ht="18.75">
      <c r="K354" s="3"/>
      <c r="L354" s="3"/>
    </row>
    <row r="355" spans="11:12" ht="18.75">
      <c r="K355" s="3"/>
      <c r="L355" s="3"/>
    </row>
    <row r="356" spans="11:12" ht="18.75">
      <c r="K356" s="3"/>
      <c r="L356" s="3"/>
    </row>
    <row r="357" spans="11:12" ht="18.75">
      <c r="K357" s="3"/>
      <c r="L357" s="3"/>
    </row>
    <row r="358" spans="11:12" ht="18.75">
      <c r="K358" s="3"/>
      <c r="L358" s="3"/>
    </row>
    <row r="359" spans="11:12" ht="18.75">
      <c r="K359" s="3"/>
      <c r="L359" s="3"/>
    </row>
    <row r="360" spans="11:12" ht="18.75">
      <c r="K360" s="3"/>
      <c r="L360" s="3"/>
    </row>
    <row r="361" spans="11:12" ht="18.75">
      <c r="K361" s="3"/>
      <c r="L361" s="3"/>
    </row>
    <row r="362" spans="11:12" ht="18.75">
      <c r="K362" s="3"/>
      <c r="L362" s="3"/>
    </row>
    <row r="363" spans="11:12" ht="18.75">
      <c r="K363" s="3"/>
      <c r="L363" s="3"/>
    </row>
    <row r="364" spans="11:12" ht="18.75">
      <c r="K364" s="52"/>
      <c r="L364" s="52"/>
    </row>
    <row r="365" spans="11:12" ht="18.75">
      <c r="K365" s="3"/>
      <c r="L365" s="3"/>
    </row>
    <row r="366" spans="11:12" ht="18.75">
      <c r="K366" s="52"/>
      <c r="L366" s="52"/>
    </row>
    <row r="367" spans="11:12" ht="18.75">
      <c r="K367" s="3"/>
      <c r="L367" s="3"/>
    </row>
    <row r="368" spans="11:12" ht="18.75">
      <c r="K368" s="52"/>
      <c r="L368" s="52"/>
    </row>
    <row r="369" spans="11:12" ht="18.75">
      <c r="K369" s="52"/>
      <c r="L369" s="52"/>
    </row>
    <row r="370" spans="11:12" ht="18.75">
      <c r="K370" s="3"/>
      <c r="L370" s="3"/>
    </row>
    <row r="371" spans="11:12" ht="18.75">
      <c r="K371" s="3"/>
      <c r="L371" s="3"/>
    </row>
    <row r="372" spans="11:12" ht="18.75">
      <c r="K372" s="52"/>
      <c r="L372" s="52"/>
    </row>
    <row r="373" spans="11:12" ht="18.75">
      <c r="K373" s="3"/>
      <c r="L373" s="3"/>
    </row>
    <row r="374" spans="11:12" ht="18.75">
      <c r="K374" s="52"/>
      <c r="L374" s="52"/>
    </row>
    <row r="375" spans="11:12" ht="18.75">
      <c r="K375" s="3"/>
      <c r="L375" s="3"/>
    </row>
    <row r="376" spans="11:12" ht="18.75">
      <c r="K376" s="3"/>
      <c r="L376" s="3"/>
    </row>
    <row r="377" spans="11:12" ht="18.75">
      <c r="K377" s="3"/>
      <c r="L377" s="3"/>
    </row>
    <row r="378" spans="11:12" ht="18.75">
      <c r="K378" s="3"/>
      <c r="L378" s="3"/>
    </row>
    <row r="379" spans="11:12" ht="18.75">
      <c r="K379" s="3"/>
      <c r="L379" s="3"/>
    </row>
    <row r="380" spans="11:12" ht="18.75">
      <c r="K380" s="3"/>
      <c r="L380" s="3"/>
    </row>
    <row r="381" spans="11:12" ht="18.75">
      <c r="K381" s="3"/>
      <c r="L381" s="3"/>
    </row>
    <row r="382" spans="11:12" ht="18.75">
      <c r="K382" s="3"/>
      <c r="L382" s="3"/>
    </row>
    <row r="383" spans="11:12" ht="18.75">
      <c r="K383" s="3"/>
      <c r="L383" s="3"/>
    </row>
    <row r="384" spans="11:12" ht="18.75">
      <c r="K384" s="3"/>
      <c r="L384" s="3"/>
    </row>
    <row r="385" spans="11:12" ht="18.75">
      <c r="K385" s="3"/>
      <c r="L385" s="3"/>
    </row>
    <row r="386" spans="11:12" ht="18.75">
      <c r="K386" s="3"/>
      <c r="L386" s="3"/>
    </row>
    <row r="387" spans="11:12" ht="18.75">
      <c r="K387" s="3"/>
      <c r="L387" s="3"/>
    </row>
    <row r="388" spans="11:12" ht="18.75">
      <c r="K388" s="3"/>
      <c r="L388" s="3"/>
    </row>
    <row r="389" spans="11:12" ht="18.75">
      <c r="K389" s="3"/>
      <c r="L389" s="3"/>
    </row>
    <row r="390" spans="11:12" ht="18.75">
      <c r="K390" s="3"/>
      <c r="L390" s="3"/>
    </row>
    <row r="391" spans="11:12" ht="18.75">
      <c r="K391" s="3"/>
      <c r="L391" s="3"/>
    </row>
    <row r="392" spans="11:12" ht="18.75">
      <c r="K392" s="3"/>
      <c r="L392" s="3"/>
    </row>
    <row r="393" spans="11:12" ht="18.75">
      <c r="K393" s="3"/>
      <c r="L393" s="3"/>
    </row>
    <row r="394" spans="11:12" ht="18.75">
      <c r="K394" s="3"/>
      <c r="L394" s="3"/>
    </row>
    <row r="395" spans="11:12" ht="18.75">
      <c r="K395" s="3"/>
      <c r="L395" s="3"/>
    </row>
    <row r="396" spans="11:12" ht="18.75">
      <c r="K396" s="3"/>
      <c r="L396" s="3"/>
    </row>
    <row r="397" spans="11:12" ht="18.75">
      <c r="K397" s="3"/>
      <c r="L397" s="3"/>
    </row>
    <row r="398" spans="11:12" ht="18.75">
      <c r="K398" s="3"/>
      <c r="L398" s="3"/>
    </row>
    <row r="399" spans="11:12" ht="18.75">
      <c r="K399" s="3"/>
      <c r="L399" s="3"/>
    </row>
    <row r="400" spans="11:12" ht="18.75">
      <c r="K400" s="3"/>
      <c r="L400" s="3"/>
    </row>
    <row r="401" spans="11:12" ht="18.75">
      <c r="K401" s="52"/>
      <c r="L401" s="52"/>
    </row>
    <row r="402" spans="11:12" ht="18.75">
      <c r="K402" s="3"/>
      <c r="L402" s="3"/>
    </row>
    <row r="403" spans="11:12" ht="18.75">
      <c r="K403" s="3"/>
      <c r="L403" s="3"/>
    </row>
    <row r="404" spans="11:12" ht="18.75">
      <c r="K404" s="3"/>
      <c r="L404" s="3"/>
    </row>
    <row r="405" spans="11:12" ht="18.75">
      <c r="K405" s="3"/>
      <c r="L405" s="3"/>
    </row>
    <row r="406" spans="11:12" ht="18.75">
      <c r="K406" s="3"/>
      <c r="L406" s="3"/>
    </row>
    <row r="407" spans="11:12" ht="18.75">
      <c r="K407" s="3"/>
      <c r="L407" s="3"/>
    </row>
    <row r="408" spans="11:12" ht="18.75">
      <c r="K408" s="3"/>
      <c r="L408" s="3"/>
    </row>
    <row r="409" spans="11:12" ht="18.75">
      <c r="K409" s="3"/>
      <c r="L409" s="3"/>
    </row>
    <row r="410" spans="11:12" ht="18.75">
      <c r="K410" s="3"/>
      <c r="L410" s="3"/>
    </row>
    <row r="411" spans="11:12" ht="18.75">
      <c r="K411" s="3"/>
      <c r="L411" s="3"/>
    </row>
    <row r="412" spans="11:12" ht="18.75">
      <c r="K412" s="3"/>
      <c r="L412" s="3"/>
    </row>
    <row r="413" spans="11:12" ht="18.75">
      <c r="K413" s="3"/>
      <c r="L413" s="3"/>
    </row>
    <row r="414" spans="11:12" ht="18.75">
      <c r="K414" s="3"/>
      <c r="L414" s="3"/>
    </row>
    <row r="415" spans="11:12" ht="18.75">
      <c r="K415" s="3"/>
      <c r="L415" s="3"/>
    </row>
    <row r="416" spans="11:12" ht="18.75">
      <c r="K416" s="3"/>
      <c r="L416" s="3"/>
    </row>
    <row r="417" spans="11:12" ht="18.75">
      <c r="K417" s="3"/>
      <c r="L417" s="3"/>
    </row>
    <row r="418" spans="11:12" ht="18.75">
      <c r="K418" s="3"/>
      <c r="L418" s="3"/>
    </row>
    <row r="419" spans="11:12" ht="18.75">
      <c r="K419" s="3"/>
      <c r="L419" s="3"/>
    </row>
    <row r="420" spans="11:12" ht="18.75">
      <c r="K420" s="3"/>
      <c r="L420" s="3"/>
    </row>
    <row r="421" spans="11:12" ht="18.75">
      <c r="K421" s="3"/>
      <c r="L421" s="3"/>
    </row>
    <row r="422" spans="11:12" ht="18.75">
      <c r="K422" s="3"/>
      <c r="L422" s="3"/>
    </row>
    <row r="423" spans="11:12" ht="18.75">
      <c r="K423" s="3"/>
      <c r="L423" s="3"/>
    </row>
    <row r="424" spans="11:12" ht="18.75">
      <c r="K424" s="3"/>
      <c r="L424" s="3"/>
    </row>
    <row r="425" spans="11:12" ht="18.75">
      <c r="K425" s="3"/>
      <c r="L425" s="3"/>
    </row>
    <row r="426" spans="11:12" ht="18.75">
      <c r="K426" s="3"/>
      <c r="L426" s="3"/>
    </row>
    <row r="427" spans="11:12" ht="18.75">
      <c r="K427" s="3"/>
      <c r="L427" s="3"/>
    </row>
    <row r="428" spans="11:12" ht="18.75">
      <c r="K428" s="3"/>
      <c r="L428" s="3"/>
    </row>
    <row r="429" spans="11:12" ht="18.75">
      <c r="K429" s="52"/>
      <c r="L429" s="52"/>
    </row>
    <row r="430" spans="11:12" ht="18.75">
      <c r="K430" s="3"/>
      <c r="L430" s="3"/>
    </row>
    <row r="431" spans="11:12" ht="18.75">
      <c r="K431" s="3"/>
      <c r="L431" s="3"/>
    </row>
    <row r="432" spans="11:12" ht="18.75">
      <c r="K432" s="3"/>
      <c r="L432" s="3"/>
    </row>
    <row r="433" spans="11:12" ht="18.75">
      <c r="K433" s="3"/>
      <c r="L433" s="3"/>
    </row>
    <row r="434" spans="11:12" ht="18.75">
      <c r="K434" s="3"/>
      <c r="L434" s="3"/>
    </row>
    <row r="435" spans="11:12" ht="18.75">
      <c r="K435" s="3"/>
      <c r="L435" s="3"/>
    </row>
    <row r="436" spans="11:12" ht="18.75">
      <c r="K436" s="3"/>
      <c r="L436" s="3"/>
    </row>
    <row r="437" spans="11:12" ht="18.75">
      <c r="K437" s="52"/>
      <c r="L437" s="52"/>
    </row>
    <row r="438" spans="11:12" ht="18.75">
      <c r="K438" s="3"/>
      <c r="L438" s="3"/>
    </row>
    <row r="439" spans="11:12" ht="18.75">
      <c r="K439" s="3"/>
      <c r="L439" s="3"/>
    </row>
    <row r="440" spans="11:12" ht="18.75">
      <c r="K440" s="3"/>
      <c r="L440" s="3"/>
    </row>
    <row r="441" spans="11:12" ht="18.75">
      <c r="K441" s="3"/>
      <c r="L441" s="3"/>
    </row>
    <row r="442" spans="11:12" ht="18.75">
      <c r="K442" s="3"/>
      <c r="L442" s="3"/>
    </row>
    <row r="443" spans="11:12" ht="18.75">
      <c r="K443" s="3"/>
      <c r="L443" s="3"/>
    </row>
    <row r="444" spans="11:12" ht="18.75">
      <c r="K444" s="3"/>
      <c r="L444" s="3"/>
    </row>
    <row r="445" spans="11:12" ht="18.75">
      <c r="K445" s="3"/>
      <c r="L445" s="3"/>
    </row>
    <row r="446" spans="11:12" ht="18.75">
      <c r="K446" s="3"/>
      <c r="L446" s="3"/>
    </row>
    <row r="447" spans="11:12" ht="18.75">
      <c r="K447" s="3"/>
      <c r="L447" s="3"/>
    </row>
    <row r="448" spans="11:12" ht="18.75">
      <c r="K448" s="3"/>
      <c r="L448" s="3"/>
    </row>
    <row r="449" spans="11:12" ht="18.75">
      <c r="K449" s="3"/>
      <c r="L449" s="3"/>
    </row>
    <row r="450" spans="11:12" ht="18.75">
      <c r="K450" s="3"/>
      <c r="L450" s="3"/>
    </row>
    <row r="451" spans="11:12" ht="18.75">
      <c r="K451" s="3"/>
      <c r="L451" s="3"/>
    </row>
    <row r="452" spans="11:12" ht="18.75">
      <c r="K452" s="3"/>
      <c r="L452" s="3"/>
    </row>
    <row r="453" spans="11:12" ht="18.75">
      <c r="K453" s="3"/>
      <c r="L453" s="3"/>
    </row>
    <row r="454" spans="11:12" ht="18.75">
      <c r="K454" s="3"/>
      <c r="L454" s="3"/>
    </row>
    <row r="455" spans="11:12" ht="18.75">
      <c r="K455" s="3"/>
      <c r="L455" s="3"/>
    </row>
    <row r="456" spans="11:12" ht="18.75">
      <c r="K456" s="3"/>
      <c r="L456" s="3"/>
    </row>
    <row r="457" spans="11:12" ht="18.75">
      <c r="K457" s="3"/>
      <c r="L457" s="3"/>
    </row>
    <row r="458" spans="11:12" ht="18.75">
      <c r="K458" s="3"/>
      <c r="L458" s="3"/>
    </row>
    <row r="459" spans="11:12" ht="18.75">
      <c r="K459" s="3"/>
      <c r="L459" s="3"/>
    </row>
    <row r="460" spans="11:12" ht="18.75">
      <c r="K460" s="3"/>
      <c r="L460" s="3"/>
    </row>
    <row r="461" spans="11:12" ht="18.75">
      <c r="K461" s="3"/>
      <c r="L461" s="3"/>
    </row>
    <row r="462" spans="11:12" ht="18.75">
      <c r="K462" s="3"/>
      <c r="L462" s="3"/>
    </row>
    <row r="463" spans="11:12" ht="18.75">
      <c r="K463" s="3"/>
      <c r="L463" s="3"/>
    </row>
    <row r="464" spans="11:12" ht="18.75">
      <c r="K464" s="3"/>
      <c r="L464" s="3"/>
    </row>
    <row r="465" spans="11:12" ht="18.75">
      <c r="K465" s="52"/>
      <c r="L465" s="52"/>
    </row>
    <row r="466" spans="11:12" ht="18.75">
      <c r="K466" s="3"/>
      <c r="L466" s="3"/>
    </row>
    <row r="467" spans="11:12" ht="18.75">
      <c r="K467" s="3"/>
      <c r="L467" s="3"/>
    </row>
    <row r="468" spans="11:12" ht="18.75">
      <c r="K468" s="3"/>
      <c r="L468" s="3"/>
    </row>
    <row r="469" spans="11:12" ht="18.75">
      <c r="K469" s="3"/>
      <c r="L469" s="3"/>
    </row>
    <row r="470" spans="11:12" ht="18.75">
      <c r="K470" s="3"/>
      <c r="L470" s="3"/>
    </row>
    <row r="471" spans="11:12" ht="18.75">
      <c r="K471" s="3"/>
      <c r="L471" s="3"/>
    </row>
    <row r="472" spans="11:12" ht="18.75">
      <c r="K472" s="3"/>
      <c r="L472" s="3"/>
    </row>
    <row r="473" spans="11:12" ht="18.75">
      <c r="K473" s="52"/>
      <c r="L473" s="52"/>
    </row>
    <row r="474" spans="11:12" ht="18.75">
      <c r="K474" s="3"/>
      <c r="L474" s="3"/>
    </row>
    <row r="475" spans="11:12" ht="18.75">
      <c r="K475" s="3"/>
      <c r="L475" s="3"/>
    </row>
    <row r="476" spans="11:12" ht="18.75">
      <c r="K476" s="3"/>
      <c r="L476" s="3"/>
    </row>
    <row r="477" spans="11:12" ht="18.75">
      <c r="K477" s="3"/>
      <c r="L477" s="3"/>
    </row>
    <row r="478" spans="11:12" ht="18.75">
      <c r="K478" s="3"/>
      <c r="L478" s="3"/>
    </row>
    <row r="479" spans="11:12" ht="18.75">
      <c r="K479" s="3"/>
      <c r="L479" s="3"/>
    </row>
    <row r="480" spans="11:12" ht="18.75">
      <c r="K480" s="3"/>
      <c r="L480" s="3"/>
    </row>
    <row r="481" spans="11:12" ht="18.75">
      <c r="K481" s="3"/>
      <c r="L481" s="3"/>
    </row>
    <row r="482" spans="11:12" ht="18.75">
      <c r="K482" s="3"/>
      <c r="L482" s="3"/>
    </row>
    <row r="483" spans="11:12" ht="18.75">
      <c r="K483" s="3"/>
      <c r="L483" s="3"/>
    </row>
    <row r="484" spans="11:12" ht="18.75">
      <c r="K484" s="3"/>
      <c r="L484" s="3"/>
    </row>
    <row r="485" spans="11:12" ht="18.75">
      <c r="K485" s="3"/>
      <c r="L485" s="3"/>
    </row>
    <row r="486" spans="11:12" ht="18.75">
      <c r="K486" s="3"/>
      <c r="L486" s="3"/>
    </row>
    <row r="487" spans="11:12" ht="18.75">
      <c r="K487" s="3"/>
      <c r="L487" s="3"/>
    </row>
    <row r="488" spans="11:12" ht="18.75">
      <c r="K488" s="3"/>
      <c r="L488" s="3"/>
    </row>
    <row r="489" spans="11:12" ht="18.75">
      <c r="K489" s="3"/>
      <c r="L489" s="3"/>
    </row>
    <row r="490" spans="11:12" ht="18.75">
      <c r="K490" s="3"/>
      <c r="L490" s="3"/>
    </row>
    <row r="491" spans="11:12" ht="18.75">
      <c r="K491" s="3"/>
      <c r="L491" s="3"/>
    </row>
    <row r="492" spans="11:12" ht="18.75">
      <c r="K492" s="3"/>
      <c r="L492" s="3"/>
    </row>
    <row r="493" spans="11:12" ht="18.75">
      <c r="K493" s="3"/>
      <c r="L493" s="3"/>
    </row>
    <row r="494" spans="11:12" ht="18.75">
      <c r="K494" s="3"/>
      <c r="L494" s="3"/>
    </row>
    <row r="495" spans="11:12" ht="18.75">
      <c r="K495" s="3"/>
      <c r="L495" s="3"/>
    </row>
    <row r="496" spans="11:12" ht="18.75">
      <c r="K496" s="3"/>
      <c r="L496" s="3"/>
    </row>
    <row r="497" spans="11:12" ht="18.75">
      <c r="K497" s="3"/>
      <c r="L497" s="3"/>
    </row>
    <row r="498" spans="11:12" ht="18.75">
      <c r="K498" s="3"/>
      <c r="L498" s="3"/>
    </row>
    <row r="499" spans="11:12" ht="18.75">
      <c r="K499" s="3"/>
      <c r="L499" s="3"/>
    </row>
    <row r="500" spans="11:12" ht="18.75">
      <c r="K500" s="3"/>
      <c r="L500" s="3"/>
    </row>
    <row r="501" spans="11:12" ht="18.75">
      <c r="K501" s="3"/>
      <c r="L501" s="3"/>
    </row>
    <row r="502" spans="11:12" ht="18.75">
      <c r="K502" s="3"/>
      <c r="L502" s="3"/>
    </row>
    <row r="503" spans="11:12" ht="18.75">
      <c r="K503" s="3"/>
      <c r="L503" s="3"/>
    </row>
    <row r="504" spans="11:12" ht="18.75">
      <c r="K504" s="3"/>
      <c r="L504" s="3"/>
    </row>
    <row r="505" spans="11:12" ht="18.75">
      <c r="K505" s="3"/>
      <c r="L505" s="3"/>
    </row>
    <row r="506" spans="11:12" ht="18.75">
      <c r="K506" s="3"/>
      <c r="L506" s="3"/>
    </row>
    <row r="507" spans="11:12" ht="18.75">
      <c r="K507" s="3"/>
      <c r="L507" s="3"/>
    </row>
    <row r="508" spans="11:12" ht="18.75">
      <c r="K508" s="3"/>
      <c r="L508" s="3"/>
    </row>
    <row r="509" spans="11:12" ht="18.75">
      <c r="K509" s="3"/>
      <c r="L509" s="3"/>
    </row>
    <row r="510" spans="11:12" ht="18.75">
      <c r="K510" s="3"/>
      <c r="L510" s="3"/>
    </row>
    <row r="511" spans="11:12" ht="18.75">
      <c r="K511" s="3"/>
      <c r="L511" s="3"/>
    </row>
    <row r="512" spans="11:12" ht="18.75">
      <c r="K512" s="3"/>
      <c r="L512" s="3"/>
    </row>
    <row r="513" spans="1:12" ht="18.75">
      <c r="A513" s="3"/>
      <c r="B513" s="3"/>
      <c r="C513" s="3"/>
      <c r="D513" s="3"/>
      <c r="E513" s="3"/>
      <c r="F513" s="4"/>
      <c r="G513" s="3"/>
      <c r="H513" s="3"/>
      <c r="I513" s="3"/>
      <c r="J513" s="3"/>
      <c r="K513" s="3"/>
      <c r="L513" s="3"/>
    </row>
  </sheetData>
  <sheetProtection/>
  <mergeCells count="10">
    <mergeCell ref="A14:J14"/>
    <mergeCell ref="A16:J16"/>
    <mergeCell ref="A18:J18"/>
    <mergeCell ref="A20:J20"/>
    <mergeCell ref="A1:J1"/>
    <mergeCell ref="A3:J3"/>
    <mergeCell ref="A5:J6"/>
    <mergeCell ref="A8:J8"/>
    <mergeCell ref="A10:J10"/>
    <mergeCell ref="A12:J12"/>
  </mergeCells>
  <printOptions/>
  <pageMargins left="0.7874015748031497" right="0.3937007874015748" top="0.5905511811023623" bottom="0.5905511811023623" header="0.5118110236220472" footer="0.5118110236220472"/>
  <pageSetup orientation="portrait" paperSize="9" scale="72" r:id="rId1"/>
</worksheet>
</file>

<file path=xl/worksheets/sheet3.xml><?xml version="1.0" encoding="utf-8"?>
<worksheet xmlns="http://schemas.openxmlformats.org/spreadsheetml/2006/main" xmlns:r="http://schemas.openxmlformats.org/officeDocument/2006/relationships">
  <sheetPr>
    <pageSetUpPr fitToPage="1"/>
  </sheetPr>
  <dimension ref="A1:K56"/>
  <sheetViews>
    <sheetView view="pageBreakPreview" zoomScaleSheetLayoutView="100" zoomScalePageLayoutView="0" workbookViewId="0" topLeftCell="A2">
      <selection activeCell="C24" sqref="C24"/>
    </sheetView>
  </sheetViews>
  <sheetFormatPr defaultColWidth="9.140625" defaultRowHeight="15"/>
  <cols>
    <col min="1" max="1" width="8.140625" style="37" customWidth="1"/>
    <col min="2" max="2" width="64.421875" style="37" customWidth="1"/>
    <col min="3" max="3" width="18.00390625" style="70" customWidth="1"/>
    <col min="4" max="4" width="11.8515625" style="37" bestFit="1" customWidth="1"/>
    <col min="5" max="5" width="9.140625" style="37" customWidth="1"/>
    <col min="6" max="6" width="13.140625" style="37" customWidth="1"/>
    <col min="7" max="9" width="9.140625" style="37" customWidth="1"/>
    <col min="10" max="16384" width="9.140625" style="34" customWidth="1"/>
  </cols>
  <sheetData>
    <row r="1" spans="1:11" ht="15.75" hidden="1">
      <c r="A1" s="19"/>
      <c r="B1" s="12"/>
      <c r="C1" s="67"/>
      <c r="D1" s="12"/>
      <c r="E1" s="12"/>
      <c r="F1" s="12"/>
      <c r="G1" s="12"/>
      <c r="H1" s="12"/>
      <c r="I1" s="9"/>
      <c r="J1" s="2"/>
      <c r="K1" s="2"/>
    </row>
    <row r="2" spans="1:11" ht="15.75">
      <c r="A2" s="19"/>
      <c r="B2" s="152" t="s">
        <v>31</v>
      </c>
      <c r="C2" s="152"/>
      <c r="D2" s="36"/>
      <c r="E2" s="12"/>
      <c r="F2" s="12"/>
      <c r="G2" s="12"/>
      <c r="J2" s="2"/>
      <c r="K2" s="2"/>
    </row>
    <row r="3" spans="1:11" ht="15.75">
      <c r="A3" s="19"/>
      <c r="B3" s="12"/>
      <c r="C3" s="67"/>
      <c r="D3" s="12"/>
      <c r="E3" s="12"/>
      <c r="F3" s="12"/>
      <c r="G3" s="12"/>
      <c r="H3" s="36"/>
      <c r="I3" s="36"/>
      <c r="J3" s="2"/>
      <c r="K3" s="2"/>
    </row>
    <row r="4" spans="1:11" ht="63.75" customHeight="1">
      <c r="A4" s="150" t="s">
        <v>200</v>
      </c>
      <c r="B4" s="150"/>
      <c r="C4" s="150"/>
      <c r="D4" s="38"/>
      <c r="E4" s="38"/>
      <c r="F4" s="38"/>
      <c r="G4" s="38"/>
      <c r="H4" s="38"/>
      <c r="I4" s="38"/>
      <c r="J4" s="2"/>
      <c r="K4" s="2"/>
    </row>
    <row r="5" spans="1:11" s="37" customFormat="1" ht="15.75">
      <c r="A5" s="27" t="s">
        <v>1</v>
      </c>
      <c r="B5" s="27" t="s">
        <v>3</v>
      </c>
      <c r="C5" s="56" t="s">
        <v>4</v>
      </c>
      <c r="D5" s="47"/>
      <c r="E5" s="47"/>
      <c r="F5" s="47"/>
      <c r="G5" s="150"/>
      <c r="H5" s="150"/>
      <c r="I5" s="150"/>
      <c r="J5" s="19"/>
      <c r="K5" s="19"/>
    </row>
    <row r="6" spans="1:11" s="37" customFormat="1" ht="15.75">
      <c r="A6" s="27">
        <v>1</v>
      </c>
      <c r="B6" s="27">
        <v>2</v>
      </c>
      <c r="C6" s="98">
        <v>3</v>
      </c>
      <c r="D6" s="47"/>
      <c r="E6" s="47"/>
      <c r="F6" s="47"/>
      <c r="G6" s="47"/>
      <c r="H6" s="47"/>
      <c r="I6" s="47"/>
      <c r="J6" s="19"/>
      <c r="K6" s="19"/>
    </row>
    <row r="7" spans="1:11" s="37" customFormat="1" ht="15.75">
      <c r="A7" s="27">
        <v>1</v>
      </c>
      <c r="B7" s="24" t="s">
        <v>32</v>
      </c>
      <c r="C7" s="68">
        <v>239398027.41</v>
      </c>
      <c r="D7" s="47"/>
      <c r="E7" s="47"/>
      <c r="F7" s="47"/>
      <c r="G7" s="150"/>
      <c r="H7" s="150"/>
      <c r="I7" s="150"/>
      <c r="J7" s="19"/>
      <c r="K7" s="19"/>
    </row>
    <row r="8" spans="1:11" s="37" customFormat="1" ht="15.75">
      <c r="A8" s="62"/>
      <c r="B8" s="24" t="s">
        <v>100</v>
      </c>
      <c r="C8" s="68"/>
      <c r="D8" s="39"/>
      <c r="E8" s="39"/>
      <c r="F8" s="39"/>
      <c r="G8" s="150"/>
      <c r="H8" s="150"/>
      <c r="I8" s="150"/>
      <c r="J8" s="19"/>
      <c r="K8" s="19"/>
    </row>
    <row r="9" spans="1:11" s="37" customFormat="1" ht="15.75">
      <c r="A9" s="62" t="s">
        <v>81</v>
      </c>
      <c r="B9" s="24" t="s">
        <v>99</v>
      </c>
      <c r="C9" s="68">
        <v>28759285.82</v>
      </c>
      <c r="D9" s="39"/>
      <c r="E9" s="39"/>
      <c r="F9" s="39"/>
      <c r="G9" s="47"/>
      <c r="H9" s="47"/>
      <c r="I9" s="47"/>
      <c r="J9" s="19"/>
      <c r="K9" s="19"/>
    </row>
    <row r="10" spans="1:11" s="37" customFormat="1" ht="31.5">
      <c r="A10" s="62" t="s">
        <v>88</v>
      </c>
      <c r="B10" s="24" t="s">
        <v>83</v>
      </c>
      <c r="C10" s="68">
        <v>7189176.93</v>
      </c>
      <c r="D10" s="13"/>
      <c r="E10" s="13"/>
      <c r="F10" s="13"/>
      <c r="G10" s="150"/>
      <c r="H10" s="150"/>
      <c r="I10" s="150"/>
      <c r="J10" s="19"/>
      <c r="K10" s="19"/>
    </row>
    <row r="11" spans="1:11" s="37" customFormat="1" ht="15.75">
      <c r="A11" s="62" t="s">
        <v>89</v>
      </c>
      <c r="B11" s="24" t="s">
        <v>82</v>
      </c>
      <c r="C11" s="68">
        <v>12980706.45</v>
      </c>
      <c r="D11" s="13"/>
      <c r="E11" s="13"/>
      <c r="F11" s="13"/>
      <c r="G11" s="150"/>
      <c r="H11" s="150"/>
      <c r="I11" s="150"/>
      <c r="J11" s="19"/>
      <c r="K11" s="19"/>
    </row>
    <row r="12" spans="1:11" s="37" customFormat="1" ht="31.5">
      <c r="A12" s="63" t="s">
        <v>90</v>
      </c>
      <c r="B12" s="24" t="s">
        <v>83</v>
      </c>
      <c r="C12" s="68">
        <v>1654678.78</v>
      </c>
      <c r="D12" s="13"/>
      <c r="E12" s="13"/>
      <c r="F12" s="13"/>
      <c r="G12" s="150"/>
      <c r="H12" s="150"/>
      <c r="I12" s="150"/>
      <c r="J12" s="19"/>
      <c r="K12" s="19"/>
    </row>
    <row r="13" spans="1:11" s="37" customFormat="1" ht="15.75">
      <c r="A13" s="62" t="s">
        <v>91</v>
      </c>
      <c r="B13" s="24" t="s">
        <v>84</v>
      </c>
      <c r="C13" s="68">
        <v>156083289.52</v>
      </c>
      <c r="D13" s="13"/>
      <c r="E13" s="13"/>
      <c r="F13" s="13"/>
      <c r="G13" s="150"/>
      <c r="H13" s="150"/>
      <c r="I13" s="150"/>
      <c r="J13" s="19"/>
      <c r="K13" s="19"/>
    </row>
    <row r="14" spans="1:11" s="37" customFormat="1" ht="15.75">
      <c r="A14" s="62" t="s">
        <v>92</v>
      </c>
      <c r="B14" s="24" t="s">
        <v>85</v>
      </c>
      <c r="C14" s="68">
        <v>13051776.06</v>
      </c>
      <c r="D14" s="13"/>
      <c r="E14" s="13"/>
      <c r="F14" s="13"/>
      <c r="G14" s="47"/>
      <c r="H14" s="47"/>
      <c r="I14" s="47"/>
      <c r="J14" s="19"/>
      <c r="K14" s="19"/>
    </row>
    <row r="15" spans="1:11" s="37" customFormat="1" ht="15.75">
      <c r="A15" s="62" t="s">
        <v>93</v>
      </c>
      <c r="B15" s="24" t="s">
        <v>86</v>
      </c>
      <c r="C15" s="68">
        <v>4522910.8</v>
      </c>
      <c r="D15" s="13"/>
      <c r="E15" s="13"/>
      <c r="F15" s="13"/>
      <c r="G15" s="47"/>
      <c r="H15" s="47"/>
      <c r="I15" s="47"/>
      <c r="J15" s="19"/>
      <c r="K15" s="19"/>
    </row>
    <row r="16" spans="1:11" s="37" customFormat="1" ht="15.75">
      <c r="A16" s="62"/>
      <c r="B16" s="24" t="s">
        <v>101</v>
      </c>
      <c r="C16" s="68"/>
      <c r="D16" s="13"/>
      <c r="E16" s="13"/>
      <c r="F16" s="13"/>
      <c r="G16" s="47"/>
      <c r="H16" s="47"/>
      <c r="I16" s="47"/>
      <c r="J16" s="19"/>
      <c r="K16" s="19"/>
    </row>
    <row r="17" spans="1:11" s="37" customFormat="1" ht="15.75">
      <c r="A17" s="62" t="s">
        <v>94</v>
      </c>
      <c r="B17" s="24" t="s">
        <v>102</v>
      </c>
      <c r="C17" s="68">
        <v>4522910.8</v>
      </c>
      <c r="D17" s="13"/>
      <c r="E17" s="13"/>
      <c r="F17" s="13"/>
      <c r="G17" s="47"/>
      <c r="H17" s="47"/>
      <c r="I17" s="47"/>
      <c r="J17" s="19"/>
      <c r="K17" s="19"/>
    </row>
    <row r="18" spans="1:11" s="37" customFormat="1" ht="15.75">
      <c r="A18" s="62" t="s">
        <v>95</v>
      </c>
      <c r="B18" s="24" t="s">
        <v>87</v>
      </c>
      <c r="C18" s="68"/>
      <c r="D18" s="13"/>
      <c r="E18" s="13"/>
      <c r="F18" s="13"/>
      <c r="G18" s="47"/>
      <c r="H18" s="47"/>
      <c r="I18" s="47"/>
      <c r="J18" s="19"/>
      <c r="K18" s="19"/>
    </row>
    <row r="19" spans="1:11" s="37" customFormat="1" ht="15.75">
      <c r="A19" s="27">
        <v>2</v>
      </c>
      <c r="B19" s="24" t="s">
        <v>34</v>
      </c>
      <c r="C19" s="68">
        <f>C21+C23+C24</f>
        <v>3816997.86</v>
      </c>
      <c r="D19" s="13"/>
      <c r="E19" s="13"/>
      <c r="F19" s="13"/>
      <c r="G19" s="150"/>
      <c r="H19" s="150"/>
      <c r="I19" s="150"/>
      <c r="J19" s="19"/>
      <c r="K19" s="19"/>
    </row>
    <row r="20" spans="1:11" s="37" customFormat="1" ht="15.75">
      <c r="A20" s="27"/>
      <c r="B20" s="24" t="s">
        <v>33</v>
      </c>
      <c r="C20" s="68"/>
      <c r="D20" s="69"/>
      <c r="E20" s="13"/>
      <c r="F20" s="13"/>
      <c r="G20" s="150"/>
      <c r="H20" s="150"/>
      <c r="I20" s="150"/>
      <c r="J20" s="19"/>
      <c r="K20" s="19"/>
    </row>
    <row r="21" spans="1:11" s="37" customFormat="1" ht="17.25" customHeight="1">
      <c r="A21" s="48" t="s">
        <v>35</v>
      </c>
      <c r="B21" s="24" t="s">
        <v>103</v>
      </c>
      <c r="C21" s="131">
        <v>728761.35</v>
      </c>
      <c r="D21" s="132"/>
      <c r="E21" s="39"/>
      <c r="F21" s="39"/>
      <c r="G21" s="150"/>
      <c r="H21" s="150"/>
      <c r="I21" s="150"/>
      <c r="J21" s="19"/>
      <c r="K21" s="19"/>
    </row>
    <row r="22" spans="1:11" s="37" customFormat="1" ht="15.75">
      <c r="A22" s="48" t="s">
        <v>36</v>
      </c>
      <c r="B22" s="24" t="s">
        <v>104</v>
      </c>
      <c r="C22" s="131"/>
      <c r="D22" s="13"/>
      <c r="E22" s="13"/>
      <c r="F22" s="13"/>
      <c r="G22" s="150"/>
      <c r="H22" s="150"/>
      <c r="I22" s="150"/>
      <c r="J22" s="19"/>
      <c r="K22" s="19"/>
    </row>
    <row r="23" spans="1:11" s="37" customFormat="1" ht="15.75">
      <c r="A23" s="48" t="s">
        <v>37</v>
      </c>
      <c r="B23" s="24" t="s">
        <v>105</v>
      </c>
      <c r="C23" s="131">
        <v>1305061.2</v>
      </c>
      <c r="D23" s="13"/>
      <c r="E23" s="13"/>
      <c r="F23" s="13"/>
      <c r="G23" s="150"/>
      <c r="H23" s="150"/>
      <c r="I23" s="150"/>
      <c r="J23" s="19"/>
      <c r="K23" s="19"/>
    </row>
    <row r="24" spans="1:11" s="37" customFormat="1" ht="15.75">
      <c r="A24" s="62" t="s">
        <v>96</v>
      </c>
      <c r="B24" s="24" t="s">
        <v>106</v>
      </c>
      <c r="C24" s="131">
        <v>1783175.31</v>
      </c>
      <c r="D24" s="13"/>
      <c r="E24" s="13"/>
      <c r="F24" s="13"/>
      <c r="G24" s="150"/>
      <c r="H24" s="150"/>
      <c r="I24" s="150"/>
      <c r="J24" s="19"/>
      <c r="K24" s="19"/>
    </row>
    <row r="25" spans="1:11" s="37" customFormat="1" ht="15.75">
      <c r="A25" s="27">
        <v>3</v>
      </c>
      <c r="B25" s="24" t="s">
        <v>38</v>
      </c>
      <c r="C25" s="131">
        <v>656737.23</v>
      </c>
      <c r="D25" s="13"/>
      <c r="E25" s="13"/>
      <c r="F25" s="13"/>
      <c r="G25" s="150"/>
      <c r="H25" s="150"/>
      <c r="I25" s="150"/>
      <c r="J25" s="19"/>
      <c r="K25" s="19"/>
    </row>
    <row r="26" spans="1:11" s="37" customFormat="1" ht="15.75">
      <c r="A26" s="27"/>
      <c r="B26" s="24" t="s">
        <v>108</v>
      </c>
      <c r="C26" s="131"/>
      <c r="D26" s="13"/>
      <c r="E26" s="13"/>
      <c r="F26" s="13"/>
      <c r="G26" s="150"/>
      <c r="H26" s="150"/>
      <c r="I26" s="150"/>
      <c r="J26" s="19"/>
      <c r="K26" s="19"/>
    </row>
    <row r="27" spans="1:11" s="37" customFormat="1" ht="15.75">
      <c r="A27" s="48" t="s">
        <v>5</v>
      </c>
      <c r="B27" s="24" t="s">
        <v>107</v>
      </c>
      <c r="C27" s="131"/>
      <c r="D27" s="13"/>
      <c r="E27" s="13"/>
      <c r="F27" s="13"/>
      <c r="G27" s="150"/>
      <c r="H27" s="150"/>
      <c r="I27" s="150"/>
      <c r="J27" s="19"/>
      <c r="K27" s="19"/>
    </row>
    <row r="28" spans="1:11" s="37" customFormat="1" ht="15.75">
      <c r="A28" s="49" t="s">
        <v>6</v>
      </c>
      <c r="B28" s="24" t="s">
        <v>109</v>
      </c>
      <c r="C28" s="131">
        <v>656737.23</v>
      </c>
      <c r="D28" s="13"/>
      <c r="E28" s="13"/>
      <c r="F28" s="13"/>
      <c r="G28" s="150"/>
      <c r="H28" s="150"/>
      <c r="I28" s="150"/>
      <c r="J28" s="19"/>
      <c r="K28" s="19"/>
    </row>
    <row r="29" spans="1:11" s="37" customFormat="1" ht="31.5">
      <c r="A29" s="62" t="s">
        <v>98</v>
      </c>
      <c r="B29" s="24" t="s">
        <v>97</v>
      </c>
      <c r="C29" s="68"/>
      <c r="D29" s="13"/>
      <c r="E29" s="13"/>
      <c r="F29" s="13"/>
      <c r="G29" s="150"/>
      <c r="H29" s="150"/>
      <c r="I29" s="150"/>
      <c r="J29" s="19"/>
      <c r="K29" s="19"/>
    </row>
    <row r="30" spans="1:11" ht="15.75">
      <c r="A30" s="9"/>
      <c r="B30" s="149"/>
      <c r="C30" s="149"/>
      <c r="D30" s="149"/>
      <c r="E30" s="149"/>
      <c r="F30" s="149"/>
      <c r="G30" s="150"/>
      <c r="H30" s="150"/>
      <c r="I30" s="150"/>
      <c r="J30" s="2"/>
      <c r="K30" s="2"/>
    </row>
    <row r="31" spans="1:11" ht="15.75">
      <c r="A31" s="9"/>
      <c r="B31" s="149"/>
      <c r="C31" s="149"/>
      <c r="D31" s="149"/>
      <c r="E31" s="149"/>
      <c r="F31" s="149"/>
      <c r="G31" s="150"/>
      <c r="H31" s="150"/>
      <c r="I31" s="150"/>
      <c r="J31" s="2"/>
      <c r="K31" s="2"/>
    </row>
    <row r="32" spans="1:11" ht="15.75">
      <c r="A32" s="9"/>
      <c r="B32" s="149"/>
      <c r="C32" s="149"/>
      <c r="D32" s="149"/>
      <c r="E32" s="149"/>
      <c r="F32" s="149"/>
      <c r="G32" s="150"/>
      <c r="H32" s="150"/>
      <c r="I32" s="150"/>
      <c r="J32" s="2"/>
      <c r="K32" s="2"/>
    </row>
    <row r="33" spans="1:11" ht="15.75">
      <c r="A33" s="9"/>
      <c r="B33" s="149"/>
      <c r="C33" s="149"/>
      <c r="D33" s="149"/>
      <c r="E33" s="149"/>
      <c r="F33" s="149"/>
      <c r="G33" s="150"/>
      <c r="H33" s="150"/>
      <c r="I33" s="150"/>
      <c r="J33" s="2"/>
      <c r="K33" s="2"/>
    </row>
    <row r="34" spans="1:11" ht="15.75">
      <c r="A34" s="9"/>
      <c r="B34" s="149"/>
      <c r="C34" s="149"/>
      <c r="D34" s="149"/>
      <c r="E34" s="149"/>
      <c r="F34" s="149"/>
      <c r="G34" s="150"/>
      <c r="H34" s="150"/>
      <c r="I34" s="150"/>
      <c r="J34" s="2"/>
      <c r="K34" s="2"/>
    </row>
    <row r="35" spans="1:11" ht="15.75">
      <c r="A35" s="9"/>
      <c r="B35" s="149"/>
      <c r="C35" s="149"/>
      <c r="D35" s="149"/>
      <c r="E35" s="149"/>
      <c r="F35" s="149"/>
      <c r="G35" s="150"/>
      <c r="H35" s="150"/>
      <c r="I35" s="150"/>
      <c r="J35" s="2"/>
      <c r="K35" s="2"/>
    </row>
    <row r="36" spans="1:11" ht="15.75">
      <c r="A36" s="9"/>
      <c r="B36" s="149"/>
      <c r="C36" s="149"/>
      <c r="D36" s="149"/>
      <c r="E36" s="149"/>
      <c r="F36" s="149"/>
      <c r="G36" s="150"/>
      <c r="H36" s="150"/>
      <c r="I36" s="150"/>
      <c r="J36" s="2"/>
      <c r="K36" s="2"/>
    </row>
    <row r="37" spans="1:11" ht="15.75">
      <c r="A37" s="9"/>
      <c r="B37" s="149"/>
      <c r="C37" s="149"/>
      <c r="D37" s="149"/>
      <c r="E37" s="149"/>
      <c r="F37" s="149"/>
      <c r="G37" s="150"/>
      <c r="H37" s="150"/>
      <c r="I37" s="150"/>
      <c r="J37" s="2"/>
      <c r="K37" s="2"/>
    </row>
    <row r="38" spans="1:11" ht="15.75">
      <c r="A38" s="9"/>
      <c r="B38" s="149"/>
      <c r="C38" s="149"/>
      <c r="D38" s="149"/>
      <c r="E38" s="149"/>
      <c r="F38" s="149"/>
      <c r="G38" s="150"/>
      <c r="H38" s="150"/>
      <c r="I38" s="150"/>
      <c r="J38" s="2"/>
      <c r="K38" s="2"/>
    </row>
    <row r="39" spans="1:11" ht="15.75">
      <c r="A39" s="9"/>
      <c r="B39" s="149"/>
      <c r="C39" s="149"/>
      <c r="D39" s="149"/>
      <c r="E39" s="149"/>
      <c r="F39" s="149"/>
      <c r="G39" s="150"/>
      <c r="H39" s="150"/>
      <c r="I39" s="150"/>
      <c r="J39" s="2"/>
      <c r="K39" s="2"/>
    </row>
    <row r="40" spans="1:11" ht="15.75">
      <c r="A40" s="9"/>
      <c r="B40" s="149"/>
      <c r="C40" s="149"/>
      <c r="D40" s="149"/>
      <c r="E40" s="149"/>
      <c r="F40" s="149"/>
      <c r="G40" s="150"/>
      <c r="H40" s="150"/>
      <c r="I40" s="150"/>
      <c r="J40" s="2"/>
      <c r="K40" s="2"/>
    </row>
    <row r="41" spans="1:11" ht="15.75">
      <c r="A41" s="9"/>
      <c r="B41" s="149"/>
      <c r="C41" s="149"/>
      <c r="D41" s="149"/>
      <c r="E41" s="149"/>
      <c r="F41" s="149"/>
      <c r="G41" s="150"/>
      <c r="H41" s="150"/>
      <c r="I41" s="150"/>
      <c r="J41" s="2"/>
      <c r="K41" s="2"/>
    </row>
    <row r="42" spans="1:11" ht="15.75">
      <c r="A42" s="9"/>
      <c r="B42" s="149"/>
      <c r="C42" s="149"/>
      <c r="D42" s="149"/>
      <c r="E42" s="149"/>
      <c r="F42" s="149"/>
      <c r="G42" s="150"/>
      <c r="H42" s="150"/>
      <c r="I42" s="150"/>
      <c r="J42" s="2"/>
      <c r="K42" s="2"/>
    </row>
    <row r="43" spans="1:11" ht="15.75">
      <c r="A43" s="9"/>
      <c r="B43" s="149"/>
      <c r="C43" s="149"/>
      <c r="D43" s="149"/>
      <c r="E43" s="149"/>
      <c r="F43" s="149"/>
      <c r="G43" s="150"/>
      <c r="H43" s="150"/>
      <c r="I43" s="150"/>
      <c r="J43" s="2"/>
      <c r="K43" s="2"/>
    </row>
    <row r="44" spans="1:11" ht="15.75">
      <c r="A44" s="9"/>
      <c r="B44" s="149"/>
      <c r="C44" s="149"/>
      <c r="D44" s="149"/>
      <c r="E44" s="149"/>
      <c r="F44" s="149"/>
      <c r="G44" s="150"/>
      <c r="H44" s="150"/>
      <c r="I44" s="150"/>
      <c r="J44" s="2"/>
      <c r="K44" s="2"/>
    </row>
    <row r="45" spans="1:11" ht="15.75">
      <c r="A45" s="9"/>
      <c r="B45" s="149"/>
      <c r="C45" s="149"/>
      <c r="D45" s="149"/>
      <c r="E45" s="149"/>
      <c r="F45" s="149"/>
      <c r="G45" s="150"/>
      <c r="H45" s="150"/>
      <c r="I45" s="150"/>
      <c r="J45" s="2"/>
      <c r="K45" s="2"/>
    </row>
    <row r="46" spans="1:11" ht="15.75">
      <c r="A46" s="9"/>
      <c r="B46" s="149"/>
      <c r="C46" s="149"/>
      <c r="D46" s="149"/>
      <c r="E46" s="149"/>
      <c r="F46" s="149"/>
      <c r="G46" s="150"/>
      <c r="H46" s="150"/>
      <c r="I46" s="150"/>
      <c r="J46" s="2"/>
      <c r="K46" s="2"/>
    </row>
    <row r="47" spans="1:11" ht="15.75">
      <c r="A47" s="9"/>
      <c r="B47" s="149"/>
      <c r="C47" s="149"/>
      <c r="D47" s="149"/>
      <c r="E47" s="149"/>
      <c r="F47" s="149"/>
      <c r="G47" s="150"/>
      <c r="H47" s="150"/>
      <c r="I47" s="150"/>
      <c r="J47" s="2"/>
      <c r="K47" s="2"/>
    </row>
    <row r="48" spans="1:11" ht="15.75">
      <c r="A48" s="9"/>
      <c r="B48" s="149"/>
      <c r="C48" s="149"/>
      <c r="D48" s="149"/>
      <c r="E48" s="149"/>
      <c r="F48" s="149"/>
      <c r="G48" s="150"/>
      <c r="H48" s="150"/>
      <c r="I48" s="150"/>
      <c r="J48" s="2"/>
      <c r="K48" s="2"/>
    </row>
    <row r="49" spans="1:11" ht="15.75">
      <c r="A49" s="9"/>
      <c r="B49" s="151"/>
      <c r="C49" s="151"/>
      <c r="D49" s="151"/>
      <c r="E49" s="151"/>
      <c r="F49" s="151"/>
      <c r="G49" s="150"/>
      <c r="H49" s="150"/>
      <c r="I49" s="150"/>
      <c r="J49" s="2"/>
      <c r="K49" s="2"/>
    </row>
    <row r="50" spans="1:11" ht="15.75">
      <c r="A50" s="9"/>
      <c r="B50" s="149"/>
      <c r="C50" s="149"/>
      <c r="D50" s="149"/>
      <c r="E50" s="149"/>
      <c r="F50" s="149"/>
      <c r="G50" s="150"/>
      <c r="H50" s="150"/>
      <c r="I50" s="150"/>
      <c r="J50" s="2"/>
      <c r="K50" s="2"/>
    </row>
    <row r="51" spans="1:11" ht="15.75">
      <c r="A51" s="9"/>
      <c r="B51" s="149"/>
      <c r="C51" s="149"/>
      <c r="D51" s="149"/>
      <c r="E51" s="149"/>
      <c r="F51" s="149"/>
      <c r="G51" s="150"/>
      <c r="H51" s="150"/>
      <c r="I51" s="150"/>
      <c r="J51" s="2"/>
      <c r="K51" s="2"/>
    </row>
    <row r="52" spans="1:11" ht="15.75">
      <c r="A52" s="9"/>
      <c r="B52" s="149"/>
      <c r="C52" s="149"/>
      <c r="D52" s="149"/>
      <c r="E52" s="149"/>
      <c r="F52" s="149"/>
      <c r="G52" s="150"/>
      <c r="H52" s="150"/>
      <c r="I52" s="150"/>
      <c r="J52" s="2"/>
      <c r="K52" s="2"/>
    </row>
    <row r="53" spans="1:11" ht="15.75">
      <c r="A53" s="9"/>
      <c r="B53" s="149"/>
      <c r="C53" s="149"/>
      <c r="D53" s="149"/>
      <c r="E53" s="149"/>
      <c r="F53" s="149"/>
      <c r="G53" s="150"/>
      <c r="H53" s="150"/>
      <c r="I53" s="150"/>
      <c r="J53" s="2"/>
      <c r="K53" s="2"/>
    </row>
    <row r="54" spans="1:11" ht="15.75">
      <c r="A54" s="9"/>
      <c r="B54" s="149"/>
      <c r="C54" s="149"/>
      <c r="D54" s="149"/>
      <c r="E54" s="149"/>
      <c r="F54" s="149"/>
      <c r="G54" s="150"/>
      <c r="H54" s="150"/>
      <c r="I54" s="150"/>
      <c r="J54" s="2"/>
      <c r="K54" s="2"/>
    </row>
    <row r="55" spans="1:11" ht="15.75">
      <c r="A55" s="28"/>
      <c r="B55" s="13"/>
      <c r="C55" s="69"/>
      <c r="D55" s="13"/>
      <c r="E55" s="13"/>
      <c r="F55" s="13"/>
      <c r="G55" s="28"/>
      <c r="H55" s="28"/>
      <c r="I55" s="28"/>
      <c r="J55" s="31"/>
      <c r="K55" s="31"/>
    </row>
    <row r="56" spans="1:11" ht="15.75">
      <c r="A56" s="28"/>
      <c r="B56" s="13"/>
      <c r="C56" s="69"/>
      <c r="D56" s="13"/>
      <c r="E56" s="13"/>
      <c r="F56" s="13"/>
      <c r="G56" s="13"/>
      <c r="H56" s="28"/>
      <c r="I56" s="28"/>
      <c r="J56" s="31"/>
      <c r="K56" s="31"/>
    </row>
    <row r="65" ht="15" customHeight="1"/>
    <row r="66" ht="15" customHeight="1"/>
    <row r="67" ht="15" customHeight="1"/>
    <row r="69" ht="15" customHeight="1"/>
    <row r="70" ht="15" customHeight="1"/>
    <row r="71" ht="15" customHeight="1"/>
    <row r="72" ht="15" customHeight="1"/>
    <row r="74" ht="15" customHeight="1"/>
    <row r="75" ht="15" customHeight="1"/>
    <row r="77" ht="15" customHeight="1"/>
    <row r="78" ht="15" customHeight="1"/>
    <row r="79" ht="15" customHeight="1"/>
    <row r="80" ht="15" customHeight="1"/>
    <row r="81" ht="15" customHeight="1"/>
    <row r="83" ht="15" customHeight="1"/>
    <row r="84" ht="15" customHeight="1"/>
    <row r="86" ht="15" customHeight="1"/>
    <row r="87" ht="15" customHeight="1"/>
    <row r="88" ht="15" customHeight="1"/>
    <row r="89" ht="15" customHeight="1"/>
    <row r="90" ht="15" customHeight="1"/>
    <row r="92" ht="15" customHeight="1"/>
    <row r="93" ht="15" customHeight="1"/>
    <row r="94" ht="15" customHeight="1"/>
    <row r="95" ht="15" customHeight="1"/>
    <row r="97" ht="15" customHeight="1"/>
    <row r="98" ht="15" customHeight="1"/>
    <row r="100" ht="15" customHeight="1"/>
    <row r="101" ht="15" customHeight="1"/>
    <row r="102" ht="15" customHeight="1"/>
    <row r="103" ht="15" customHeight="1"/>
    <row r="106"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2" ht="15" customHeight="1"/>
    <row r="123" ht="15" customHeight="1"/>
    <row r="124" ht="15" customHeight="1"/>
    <row r="126" ht="15" customHeight="1"/>
    <row r="127" ht="15" customHeight="1"/>
    <row r="128" ht="15" customHeight="1"/>
    <row r="129" ht="15" customHeight="1"/>
    <row r="135" ht="14.25" customHeight="1"/>
    <row r="137" ht="12.75" customHeight="1"/>
  </sheetData>
  <sheetProtection/>
  <mergeCells count="70">
    <mergeCell ref="G10:I10"/>
    <mergeCell ref="G11:I11"/>
    <mergeCell ref="G12:I12"/>
    <mergeCell ref="G13:I13"/>
    <mergeCell ref="B2:C2"/>
    <mergeCell ref="A4:C4"/>
    <mergeCell ref="G5:I5"/>
    <mergeCell ref="G7:I7"/>
    <mergeCell ref="G8:I8"/>
    <mergeCell ref="G24:I24"/>
    <mergeCell ref="G22:I22"/>
    <mergeCell ref="G23:I23"/>
    <mergeCell ref="G19:I19"/>
    <mergeCell ref="G20:I20"/>
    <mergeCell ref="G21:I21"/>
    <mergeCell ref="B30:F30"/>
    <mergeCell ref="G30:I30"/>
    <mergeCell ref="B31:F31"/>
    <mergeCell ref="G31:I31"/>
    <mergeCell ref="G25:I25"/>
    <mergeCell ref="G26:I26"/>
    <mergeCell ref="G27:I27"/>
    <mergeCell ref="G28:I28"/>
    <mergeCell ref="G29:I29"/>
    <mergeCell ref="B32:F32"/>
    <mergeCell ref="G32:I32"/>
    <mergeCell ref="B33:F33"/>
    <mergeCell ref="G33:I33"/>
    <mergeCell ref="B34:F34"/>
    <mergeCell ref="G34:I34"/>
    <mergeCell ref="B35:F35"/>
    <mergeCell ref="G35:I35"/>
    <mergeCell ref="B36:F36"/>
    <mergeCell ref="G36:I36"/>
    <mergeCell ref="B37:F37"/>
    <mergeCell ref="G37:I37"/>
    <mergeCell ref="B38:F38"/>
    <mergeCell ref="G38:I38"/>
    <mergeCell ref="B39:F39"/>
    <mergeCell ref="G39:I39"/>
    <mergeCell ref="B40:F40"/>
    <mergeCell ref="G40:I40"/>
    <mergeCell ref="B41:F41"/>
    <mergeCell ref="G41:I41"/>
    <mergeCell ref="B42:F42"/>
    <mergeCell ref="G42:I42"/>
    <mergeCell ref="B43:F43"/>
    <mergeCell ref="G43:I43"/>
    <mergeCell ref="B44:F44"/>
    <mergeCell ref="G44:I44"/>
    <mergeCell ref="B45:F45"/>
    <mergeCell ref="G45:I45"/>
    <mergeCell ref="B46:F46"/>
    <mergeCell ref="G46:I46"/>
    <mergeCell ref="B47:F47"/>
    <mergeCell ref="G47:I47"/>
    <mergeCell ref="B48:F48"/>
    <mergeCell ref="G48:I48"/>
    <mergeCell ref="B49:F49"/>
    <mergeCell ref="G49:I49"/>
    <mergeCell ref="B53:F53"/>
    <mergeCell ref="G53:I53"/>
    <mergeCell ref="B54:F54"/>
    <mergeCell ref="G54:I54"/>
    <mergeCell ref="B50:F50"/>
    <mergeCell ref="G50:I50"/>
    <mergeCell ref="B51:F51"/>
    <mergeCell ref="G51:I51"/>
    <mergeCell ref="B52:F52"/>
    <mergeCell ref="G52:I52"/>
  </mergeCells>
  <printOptions/>
  <pageMargins left="0.67" right="0.3937007874015748" top="0.36" bottom="0.5905511811023623" header="0.19" footer="0.28"/>
  <pageSetup fitToHeight="3" fitToWidth="1" horizontalDpi="600" verticalDpi="600" orientation="portrait" paperSize="9" r:id="rId1"/>
  <colBreaks count="1" manualBreakCount="1">
    <brk id="3" max="65535" man="1"/>
  </colBreaks>
</worksheet>
</file>

<file path=xl/worksheets/sheet4.xml><?xml version="1.0" encoding="utf-8"?>
<worksheet xmlns="http://schemas.openxmlformats.org/spreadsheetml/2006/main" xmlns:r="http://schemas.openxmlformats.org/officeDocument/2006/relationships">
  <sheetPr>
    <tabColor rgb="FF92D050"/>
  </sheetPr>
  <dimension ref="A1:P284"/>
  <sheetViews>
    <sheetView view="pageBreakPreview" zoomScale="70" zoomScaleSheetLayoutView="70" zoomScalePageLayoutView="0" workbookViewId="0" topLeftCell="A1">
      <pane xSplit="1" ySplit="7" topLeftCell="B17" activePane="bottomRight" state="frozen"/>
      <selection pane="topLeft" activeCell="A1" sqref="A1"/>
      <selection pane="topRight" activeCell="B1" sqref="B1"/>
      <selection pane="bottomLeft" activeCell="A8" sqref="A8"/>
      <selection pane="bottomRight" activeCell="H69" sqref="H69"/>
    </sheetView>
  </sheetViews>
  <sheetFormatPr defaultColWidth="13.8515625" defaultRowHeight="15"/>
  <cols>
    <col min="1" max="1" width="75.28125" style="80" customWidth="1"/>
    <col min="2" max="2" width="15.7109375" style="80" customWidth="1"/>
    <col min="3" max="3" width="13.00390625" style="101" customWidth="1"/>
    <col min="4" max="4" width="15.7109375" style="101" customWidth="1"/>
    <col min="5" max="5" width="15.7109375" style="80" customWidth="1"/>
    <col min="6" max="6" width="22.7109375" style="101" customWidth="1"/>
    <col min="7" max="7" width="13.57421875" style="80" customWidth="1"/>
    <col min="8" max="8" width="26.57421875" style="102" customWidth="1"/>
    <col min="9" max="10" width="24.421875" style="102" customWidth="1"/>
    <col min="11" max="11" width="26.57421875" style="102" customWidth="1"/>
    <col min="12" max="13" width="24.421875" style="102" hidden="1" customWidth="1"/>
    <col min="14" max="14" width="14.00390625" style="106" customWidth="1"/>
    <col min="15" max="16" width="9.140625" style="106" hidden="1" customWidth="1"/>
    <col min="17" max="253" width="9.140625" style="106" customWidth="1"/>
    <col min="254" max="254" width="41.00390625" style="106" customWidth="1"/>
    <col min="255" max="255" width="12.57421875" style="106" customWidth="1"/>
    <col min="256" max="16384" width="13.8515625" style="106" customWidth="1"/>
  </cols>
  <sheetData>
    <row r="1" spans="1:13" ht="15.75">
      <c r="A1" s="74"/>
      <c r="B1" s="103"/>
      <c r="C1" s="104"/>
      <c r="D1" s="104"/>
      <c r="E1" s="103"/>
      <c r="F1" s="104"/>
      <c r="G1" s="103"/>
      <c r="H1" s="105"/>
      <c r="I1" s="153" t="s">
        <v>135</v>
      </c>
      <c r="J1" s="153"/>
      <c r="K1" s="105"/>
      <c r="L1" s="153" t="s">
        <v>135</v>
      </c>
      <c r="M1" s="153"/>
    </row>
    <row r="2" spans="1:13" ht="27" customHeight="1">
      <c r="A2" s="74"/>
      <c r="B2" s="103"/>
      <c r="C2" s="104"/>
      <c r="D2" s="104"/>
      <c r="E2" s="103"/>
      <c r="F2" s="104"/>
      <c r="G2" s="103"/>
      <c r="H2" s="105">
        <f aca="true" t="shared" si="0" ref="H2:M2">H9-H33+H277+H278+H279+H281</f>
        <v>2.2613676264882088E-08</v>
      </c>
      <c r="I2" s="105">
        <f t="shared" si="0"/>
        <v>0</v>
      </c>
      <c r="J2" s="105">
        <f t="shared" si="0"/>
        <v>0</v>
      </c>
      <c r="K2" s="105">
        <f t="shared" si="0"/>
        <v>7.712515071034431E-09</v>
      </c>
      <c r="L2" s="105">
        <f t="shared" si="0"/>
        <v>0</v>
      </c>
      <c r="M2" s="105">
        <f t="shared" si="0"/>
        <v>0</v>
      </c>
    </row>
    <row r="3" spans="1:13" ht="38.25" customHeight="1">
      <c r="A3" s="160" t="s">
        <v>147</v>
      </c>
      <c r="B3" s="160"/>
      <c r="C3" s="160"/>
      <c r="D3" s="160"/>
      <c r="E3" s="160"/>
      <c r="F3" s="160"/>
      <c r="G3" s="160"/>
      <c r="H3" s="160"/>
      <c r="I3" s="160"/>
      <c r="J3" s="160"/>
      <c r="K3" s="107"/>
      <c r="L3" s="107"/>
      <c r="M3" s="106"/>
    </row>
    <row r="4" spans="1:13" ht="15.75" customHeight="1">
      <c r="A4" s="161" t="s">
        <v>3</v>
      </c>
      <c r="B4" s="161" t="s">
        <v>39</v>
      </c>
      <c r="C4" s="163" t="s">
        <v>40</v>
      </c>
      <c r="D4" s="163" t="s">
        <v>41</v>
      </c>
      <c r="E4" s="161" t="s">
        <v>0</v>
      </c>
      <c r="F4" s="163" t="s">
        <v>8</v>
      </c>
      <c r="G4" s="161" t="s">
        <v>7</v>
      </c>
      <c r="H4" s="154" t="s">
        <v>133</v>
      </c>
      <c r="I4" s="155"/>
      <c r="J4" s="155"/>
      <c r="K4" s="154" t="s">
        <v>133</v>
      </c>
      <c r="L4" s="155"/>
      <c r="M4" s="155"/>
    </row>
    <row r="5" spans="1:13" ht="12.75">
      <c r="A5" s="161"/>
      <c r="B5" s="161"/>
      <c r="C5" s="163"/>
      <c r="D5" s="163"/>
      <c r="E5" s="161"/>
      <c r="F5" s="163"/>
      <c r="G5" s="161"/>
      <c r="H5" s="156" t="s">
        <v>164</v>
      </c>
      <c r="I5" s="156" t="s">
        <v>165</v>
      </c>
      <c r="J5" s="156" t="s">
        <v>166</v>
      </c>
      <c r="K5" s="156" t="s">
        <v>164</v>
      </c>
      <c r="L5" s="156" t="s">
        <v>165</v>
      </c>
      <c r="M5" s="156" t="s">
        <v>166</v>
      </c>
    </row>
    <row r="6" spans="1:13" ht="45.75" customHeight="1">
      <c r="A6" s="161"/>
      <c r="B6" s="161"/>
      <c r="C6" s="163"/>
      <c r="D6" s="163"/>
      <c r="E6" s="161"/>
      <c r="F6" s="163"/>
      <c r="G6" s="161"/>
      <c r="H6" s="156"/>
      <c r="I6" s="156"/>
      <c r="J6" s="156"/>
      <c r="K6" s="156"/>
      <c r="L6" s="156"/>
      <c r="M6" s="156"/>
    </row>
    <row r="7" spans="1:13" ht="15.75" customHeight="1" hidden="1">
      <c r="A7" s="161"/>
      <c r="B7" s="161"/>
      <c r="C7" s="163"/>
      <c r="D7" s="163"/>
      <c r="E7" s="161"/>
      <c r="F7" s="163"/>
      <c r="G7" s="161"/>
      <c r="H7" s="156"/>
      <c r="I7" s="156"/>
      <c r="J7" s="156"/>
      <c r="K7" s="156"/>
      <c r="L7" s="156"/>
      <c r="M7" s="156"/>
    </row>
    <row r="8" spans="1:13" ht="12.75" customHeight="1">
      <c r="A8" s="81">
        <v>1</v>
      </c>
      <c r="B8" s="81">
        <v>2</v>
      </c>
      <c r="C8" s="108">
        <v>3</v>
      </c>
      <c r="D8" s="108">
        <v>4</v>
      </c>
      <c r="E8" s="81">
        <v>5</v>
      </c>
      <c r="F8" s="108">
        <v>6</v>
      </c>
      <c r="G8" s="81">
        <v>7</v>
      </c>
      <c r="H8" s="109">
        <v>8</v>
      </c>
      <c r="I8" s="109">
        <v>9</v>
      </c>
      <c r="J8" s="109">
        <v>10</v>
      </c>
      <c r="K8" s="109">
        <v>8</v>
      </c>
      <c r="L8" s="109">
        <v>9</v>
      </c>
      <c r="M8" s="109">
        <v>10</v>
      </c>
    </row>
    <row r="9" spans="1:16" s="113" customFormat="1" ht="18.75" customHeight="1">
      <c r="A9" s="75" t="s">
        <v>112</v>
      </c>
      <c r="B9" s="110">
        <v>100</v>
      </c>
      <c r="C9" s="111" t="s">
        <v>42</v>
      </c>
      <c r="D9" s="111" t="s">
        <v>42</v>
      </c>
      <c r="E9" s="110" t="s">
        <v>42</v>
      </c>
      <c r="F9" s="111" t="s">
        <v>42</v>
      </c>
      <c r="G9" s="110" t="s">
        <v>42</v>
      </c>
      <c r="H9" s="112">
        <f aca="true" t="shared" si="1" ref="H9:M9">SUM(H11+H28)+H29+H30+H31</f>
        <v>114033643.96000002</v>
      </c>
      <c r="I9" s="112">
        <f t="shared" si="1"/>
        <v>118179716.55</v>
      </c>
      <c r="J9" s="112">
        <f t="shared" si="1"/>
        <v>116987685.74000001</v>
      </c>
      <c r="K9" s="112">
        <f t="shared" si="1"/>
        <v>114033643.96000002</v>
      </c>
      <c r="L9" s="112">
        <f t="shared" si="1"/>
        <v>118179716.55</v>
      </c>
      <c r="M9" s="112">
        <f t="shared" si="1"/>
        <v>116987685.74000001</v>
      </c>
      <c r="N9" s="124">
        <f>H9-K9</f>
        <v>0</v>
      </c>
      <c r="O9" s="124">
        <f>I9-L9</f>
        <v>0</v>
      </c>
      <c r="P9" s="124">
        <f>J9-M9</f>
        <v>0</v>
      </c>
    </row>
    <row r="10" spans="1:16" ht="15.75">
      <c r="A10" s="59" t="s">
        <v>2</v>
      </c>
      <c r="B10" s="57"/>
      <c r="C10" s="82"/>
      <c r="D10" s="82"/>
      <c r="E10" s="57"/>
      <c r="F10" s="82"/>
      <c r="G10" s="57"/>
      <c r="H10" s="83"/>
      <c r="I10" s="83"/>
      <c r="J10" s="83"/>
      <c r="K10" s="83"/>
      <c r="L10" s="83"/>
      <c r="M10" s="83"/>
      <c r="N10" s="124">
        <f aca="true" t="shared" si="2" ref="N10:P73">H10-K10</f>
        <v>0</v>
      </c>
      <c r="O10" s="124">
        <f t="shared" si="2"/>
        <v>0</v>
      </c>
      <c r="P10" s="124">
        <f t="shared" si="2"/>
        <v>0</v>
      </c>
    </row>
    <row r="11" spans="1:16" ht="31.5">
      <c r="A11" s="59" t="s">
        <v>118</v>
      </c>
      <c r="B11" s="164">
        <v>110</v>
      </c>
      <c r="C11" s="82" t="s">
        <v>42</v>
      </c>
      <c r="D11" s="82" t="s">
        <v>42</v>
      </c>
      <c r="E11" s="57" t="s">
        <v>42</v>
      </c>
      <c r="F11" s="82" t="s">
        <v>42</v>
      </c>
      <c r="G11" s="82"/>
      <c r="H11" s="83">
        <f aca="true" t="shared" si="3" ref="H11:M11">H14+H20+H13</f>
        <v>2144405</v>
      </c>
      <c r="I11" s="83">
        <f t="shared" si="3"/>
        <v>2144405</v>
      </c>
      <c r="J11" s="83">
        <f t="shared" si="3"/>
        <v>2144405</v>
      </c>
      <c r="K11" s="83">
        <f t="shared" si="3"/>
        <v>2144405</v>
      </c>
      <c r="L11" s="83">
        <f t="shared" si="3"/>
        <v>2144405</v>
      </c>
      <c r="M11" s="83">
        <f t="shared" si="3"/>
        <v>2144405</v>
      </c>
      <c r="N11" s="124">
        <f t="shared" si="2"/>
        <v>0</v>
      </c>
      <c r="O11" s="124">
        <f t="shared" si="2"/>
        <v>0</v>
      </c>
      <c r="P11" s="124">
        <f t="shared" si="2"/>
        <v>0</v>
      </c>
    </row>
    <row r="12" spans="1:16" ht="15.75">
      <c r="A12" s="59" t="s">
        <v>33</v>
      </c>
      <c r="B12" s="165"/>
      <c r="C12" s="82"/>
      <c r="D12" s="82"/>
      <c r="E12" s="57"/>
      <c r="F12" s="82"/>
      <c r="G12" s="57"/>
      <c r="H12" s="83"/>
      <c r="I12" s="83"/>
      <c r="J12" s="83"/>
      <c r="K12" s="83"/>
      <c r="L12" s="83"/>
      <c r="M12" s="83"/>
      <c r="N12" s="124">
        <f t="shared" si="2"/>
        <v>0</v>
      </c>
      <c r="O12" s="124">
        <f t="shared" si="2"/>
        <v>0</v>
      </c>
      <c r="P12" s="124">
        <f t="shared" si="2"/>
        <v>0</v>
      </c>
    </row>
    <row r="13" spans="1:16" ht="15.75">
      <c r="A13" s="76" t="s">
        <v>113</v>
      </c>
      <c r="B13" s="165"/>
      <c r="C13" s="82" t="s">
        <v>42</v>
      </c>
      <c r="D13" s="82" t="s">
        <v>42</v>
      </c>
      <c r="E13" s="57" t="s">
        <v>42</v>
      </c>
      <c r="F13" s="82" t="s">
        <v>42</v>
      </c>
      <c r="G13" s="57">
        <v>120</v>
      </c>
      <c r="H13" s="83">
        <f>54312.78+36208.52</f>
        <v>90521.29999999999</v>
      </c>
      <c r="I13" s="83"/>
      <c r="J13" s="83"/>
      <c r="K13" s="83">
        <f>54312.78+36208.52</f>
        <v>90521.29999999999</v>
      </c>
      <c r="L13" s="83"/>
      <c r="M13" s="83"/>
      <c r="N13" s="124">
        <f t="shared" si="2"/>
        <v>0</v>
      </c>
      <c r="O13" s="124">
        <f t="shared" si="2"/>
        <v>0</v>
      </c>
      <c r="P13" s="124">
        <f t="shared" si="2"/>
        <v>0</v>
      </c>
    </row>
    <row r="14" spans="1:16" ht="47.25">
      <c r="A14" s="76" t="s">
        <v>120</v>
      </c>
      <c r="B14" s="165"/>
      <c r="C14" s="82" t="s">
        <v>42</v>
      </c>
      <c r="D14" s="82" t="s">
        <v>42</v>
      </c>
      <c r="E14" s="57" t="s">
        <v>42</v>
      </c>
      <c r="F14" s="82" t="s">
        <v>42</v>
      </c>
      <c r="G14" s="57">
        <v>130</v>
      </c>
      <c r="H14" s="83">
        <f aca="true" t="shared" si="4" ref="H14:M14">H16+H17</f>
        <v>1539478.7</v>
      </c>
      <c r="I14" s="83">
        <f t="shared" si="4"/>
        <v>1600000</v>
      </c>
      <c r="J14" s="83">
        <f t="shared" si="4"/>
        <v>1600000</v>
      </c>
      <c r="K14" s="83">
        <f t="shared" si="4"/>
        <v>1509478.7</v>
      </c>
      <c r="L14" s="83">
        <f t="shared" si="4"/>
        <v>1600000</v>
      </c>
      <c r="M14" s="83">
        <f t="shared" si="4"/>
        <v>1600000</v>
      </c>
      <c r="N14" s="124">
        <f t="shared" si="2"/>
        <v>30000</v>
      </c>
      <c r="O14" s="124">
        <f t="shared" si="2"/>
        <v>0</v>
      </c>
      <c r="P14" s="124">
        <f t="shared" si="2"/>
        <v>0</v>
      </c>
    </row>
    <row r="15" spans="1:16" ht="15.75">
      <c r="A15" s="59" t="s">
        <v>33</v>
      </c>
      <c r="B15" s="165"/>
      <c r="C15" s="82"/>
      <c r="D15" s="82"/>
      <c r="E15" s="57"/>
      <c r="F15" s="82"/>
      <c r="G15" s="57"/>
      <c r="H15" s="83"/>
      <c r="I15" s="83"/>
      <c r="J15" s="83"/>
      <c r="K15" s="83"/>
      <c r="L15" s="83"/>
      <c r="M15" s="83"/>
      <c r="N15" s="124">
        <f t="shared" si="2"/>
        <v>0</v>
      </c>
      <c r="O15" s="124">
        <f t="shared" si="2"/>
        <v>0</v>
      </c>
      <c r="P15" s="124">
        <f t="shared" si="2"/>
        <v>0</v>
      </c>
    </row>
    <row r="16" spans="1:16" ht="15.75">
      <c r="A16" s="76" t="s">
        <v>161</v>
      </c>
      <c r="B16" s="165"/>
      <c r="C16" s="82" t="s">
        <v>42</v>
      </c>
      <c r="D16" s="82" t="s">
        <v>42</v>
      </c>
      <c r="E16" s="57" t="s">
        <v>42</v>
      </c>
      <c r="F16" s="82" t="s">
        <v>42</v>
      </c>
      <c r="G16" s="57">
        <v>130</v>
      </c>
      <c r="H16" s="83">
        <f>800000-54312.78</f>
        <v>745687.22</v>
      </c>
      <c r="I16" s="83">
        <v>800000</v>
      </c>
      <c r="J16" s="83">
        <v>800000</v>
      </c>
      <c r="K16" s="83">
        <f>800000-54312.78</f>
        <v>745687.22</v>
      </c>
      <c r="L16" s="83">
        <v>800000</v>
      </c>
      <c r="M16" s="83">
        <v>800000</v>
      </c>
      <c r="N16" s="124">
        <f t="shared" si="2"/>
        <v>0</v>
      </c>
      <c r="O16" s="124">
        <f t="shared" si="2"/>
        <v>0</v>
      </c>
      <c r="P16" s="124">
        <f t="shared" si="2"/>
        <v>0</v>
      </c>
    </row>
    <row r="17" spans="1:16" ht="15.75">
      <c r="A17" s="76" t="s">
        <v>162</v>
      </c>
      <c r="B17" s="165"/>
      <c r="C17" s="82"/>
      <c r="D17" s="82"/>
      <c r="E17" s="57"/>
      <c r="F17" s="82"/>
      <c r="G17" s="57">
        <v>130</v>
      </c>
      <c r="H17" s="83">
        <f>800000-36208.52+30000</f>
        <v>793791.48</v>
      </c>
      <c r="I17" s="83">
        <v>800000</v>
      </c>
      <c r="J17" s="83">
        <v>800000</v>
      </c>
      <c r="K17" s="83">
        <f>800000-36208.52</f>
        <v>763791.48</v>
      </c>
      <c r="L17" s="83">
        <v>800000</v>
      </c>
      <c r="M17" s="83">
        <v>800000</v>
      </c>
      <c r="N17" s="124">
        <f t="shared" si="2"/>
        <v>30000</v>
      </c>
      <c r="O17" s="124">
        <f t="shared" si="2"/>
        <v>0</v>
      </c>
      <c r="P17" s="124">
        <f t="shared" si="2"/>
        <v>0</v>
      </c>
    </row>
    <row r="18" spans="1:16" ht="15.75" customHeight="1" hidden="1">
      <c r="A18" s="76"/>
      <c r="B18" s="165"/>
      <c r="C18" s="82" t="s">
        <v>42</v>
      </c>
      <c r="D18" s="82" t="s">
        <v>42</v>
      </c>
      <c r="E18" s="57" t="s">
        <v>42</v>
      </c>
      <c r="F18" s="82" t="s">
        <v>42</v>
      </c>
      <c r="G18" s="57"/>
      <c r="H18" s="83"/>
      <c r="I18" s="83"/>
      <c r="J18" s="83"/>
      <c r="K18" s="83"/>
      <c r="L18" s="83"/>
      <c r="M18" s="83"/>
      <c r="N18" s="124">
        <f t="shared" si="2"/>
        <v>0</v>
      </c>
      <c r="O18" s="124">
        <f t="shared" si="2"/>
        <v>0</v>
      </c>
      <c r="P18" s="124">
        <f t="shared" si="2"/>
        <v>0</v>
      </c>
    </row>
    <row r="19" spans="1:16" ht="15.75" customHeight="1" hidden="1">
      <c r="A19" s="76" t="s">
        <v>10</v>
      </c>
      <c r="B19" s="165"/>
      <c r="C19" s="82" t="s">
        <v>42</v>
      </c>
      <c r="D19" s="82" t="s">
        <v>42</v>
      </c>
      <c r="E19" s="57" t="s">
        <v>42</v>
      </c>
      <c r="F19" s="82" t="s">
        <v>42</v>
      </c>
      <c r="G19" s="57"/>
      <c r="H19" s="83"/>
      <c r="I19" s="83"/>
      <c r="J19" s="83"/>
      <c r="K19" s="83"/>
      <c r="L19" s="83"/>
      <c r="M19" s="83"/>
      <c r="N19" s="124">
        <f t="shared" si="2"/>
        <v>0</v>
      </c>
      <c r="O19" s="124">
        <f t="shared" si="2"/>
        <v>0</v>
      </c>
      <c r="P19" s="124">
        <f t="shared" si="2"/>
        <v>0</v>
      </c>
    </row>
    <row r="20" spans="1:16" ht="15.75">
      <c r="A20" s="59" t="s">
        <v>131</v>
      </c>
      <c r="B20" s="165"/>
      <c r="C20" s="82" t="s">
        <v>42</v>
      </c>
      <c r="D20" s="82" t="s">
        <v>42</v>
      </c>
      <c r="E20" s="57" t="s">
        <v>42</v>
      </c>
      <c r="F20" s="82" t="s">
        <v>42</v>
      </c>
      <c r="G20" s="57"/>
      <c r="H20" s="83">
        <f aca="true" t="shared" si="5" ref="H20:M20">H22</f>
        <v>514405</v>
      </c>
      <c r="I20" s="83">
        <f t="shared" si="5"/>
        <v>544405</v>
      </c>
      <c r="J20" s="83">
        <f t="shared" si="5"/>
        <v>544405</v>
      </c>
      <c r="K20" s="83">
        <f t="shared" si="5"/>
        <v>544405</v>
      </c>
      <c r="L20" s="83">
        <f t="shared" si="5"/>
        <v>544405</v>
      </c>
      <c r="M20" s="83">
        <f t="shared" si="5"/>
        <v>544405</v>
      </c>
      <c r="N20" s="124">
        <f t="shared" si="2"/>
        <v>-30000</v>
      </c>
      <c r="O20" s="124">
        <f t="shared" si="2"/>
        <v>0</v>
      </c>
      <c r="P20" s="124">
        <f t="shared" si="2"/>
        <v>0</v>
      </c>
    </row>
    <row r="21" spans="1:16" ht="15.75">
      <c r="A21" s="59" t="s">
        <v>33</v>
      </c>
      <c r="B21" s="165"/>
      <c r="C21" s="82"/>
      <c r="D21" s="82"/>
      <c r="E21" s="57"/>
      <c r="F21" s="82"/>
      <c r="G21" s="57"/>
      <c r="H21" s="83"/>
      <c r="I21" s="83"/>
      <c r="J21" s="83"/>
      <c r="K21" s="83"/>
      <c r="L21" s="83"/>
      <c r="M21" s="83"/>
      <c r="N21" s="124">
        <f t="shared" si="2"/>
        <v>0</v>
      </c>
      <c r="O21" s="124">
        <f t="shared" si="2"/>
        <v>0</v>
      </c>
      <c r="P21" s="124">
        <f t="shared" si="2"/>
        <v>0</v>
      </c>
    </row>
    <row r="22" spans="1:16" ht="15.75">
      <c r="A22" s="76" t="s">
        <v>163</v>
      </c>
      <c r="B22" s="165"/>
      <c r="C22" s="82" t="s">
        <v>42</v>
      </c>
      <c r="D22" s="82" t="s">
        <v>42</v>
      </c>
      <c r="E22" s="57" t="s">
        <v>42</v>
      </c>
      <c r="F22" s="82" t="s">
        <v>42</v>
      </c>
      <c r="G22" s="57">
        <v>440</v>
      </c>
      <c r="H22" s="83">
        <f>544405-30000</f>
        <v>514405</v>
      </c>
      <c r="I22" s="83">
        <v>544405</v>
      </c>
      <c r="J22" s="83">
        <v>544405</v>
      </c>
      <c r="K22" s="83">
        <v>544405</v>
      </c>
      <c r="L22" s="83">
        <v>544405</v>
      </c>
      <c r="M22" s="83">
        <v>544405</v>
      </c>
      <c r="N22" s="124">
        <f t="shared" si="2"/>
        <v>-30000</v>
      </c>
      <c r="O22" s="124">
        <f t="shared" si="2"/>
        <v>0</v>
      </c>
      <c r="P22" s="124">
        <f t="shared" si="2"/>
        <v>0</v>
      </c>
    </row>
    <row r="23" spans="1:16" ht="15.75" hidden="1">
      <c r="A23" s="76" t="s">
        <v>117</v>
      </c>
      <c r="B23" s="165"/>
      <c r="C23" s="82" t="s">
        <v>42</v>
      </c>
      <c r="D23" s="82" t="s">
        <v>42</v>
      </c>
      <c r="E23" s="57" t="s">
        <v>42</v>
      </c>
      <c r="F23" s="82" t="s">
        <v>42</v>
      </c>
      <c r="G23" s="57"/>
      <c r="H23" s="83"/>
      <c r="I23" s="83"/>
      <c r="J23" s="83"/>
      <c r="K23" s="83"/>
      <c r="L23" s="83"/>
      <c r="M23" s="83"/>
      <c r="N23" s="124">
        <f t="shared" si="2"/>
        <v>0</v>
      </c>
      <c r="O23" s="124">
        <f t="shared" si="2"/>
        <v>0</v>
      </c>
      <c r="P23" s="124">
        <f t="shared" si="2"/>
        <v>0</v>
      </c>
    </row>
    <row r="24" spans="1:16" ht="15.75" hidden="1">
      <c r="A24" s="76" t="s">
        <v>132</v>
      </c>
      <c r="B24" s="165"/>
      <c r="C24" s="82" t="s">
        <v>42</v>
      </c>
      <c r="D24" s="82" t="s">
        <v>42</v>
      </c>
      <c r="E24" s="57" t="s">
        <v>42</v>
      </c>
      <c r="F24" s="82" t="s">
        <v>42</v>
      </c>
      <c r="G24" s="57"/>
      <c r="H24" s="83"/>
      <c r="I24" s="83"/>
      <c r="J24" s="83"/>
      <c r="K24" s="83"/>
      <c r="L24" s="83"/>
      <c r="M24" s="83"/>
      <c r="N24" s="124">
        <f t="shared" si="2"/>
        <v>0</v>
      </c>
      <c r="O24" s="124">
        <f t="shared" si="2"/>
        <v>0</v>
      </c>
      <c r="P24" s="124">
        <f t="shared" si="2"/>
        <v>0</v>
      </c>
    </row>
    <row r="25" spans="1:16" ht="15.75" hidden="1">
      <c r="A25" s="76" t="s">
        <v>10</v>
      </c>
      <c r="B25" s="165"/>
      <c r="C25" s="82" t="s">
        <v>42</v>
      </c>
      <c r="D25" s="82" t="s">
        <v>42</v>
      </c>
      <c r="E25" s="57" t="s">
        <v>42</v>
      </c>
      <c r="F25" s="82" t="s">
        <v>42</v>
      </c>
      <c r="G25" s="57"/>
      <c r="H25" s="83"/>
      <c r="I25" s="83"/>
      <c r="J25" s="83"/>
      <c r="K25" s="83"/>
      <c r="L25" s="83"/>
      <c r="M25" s="83"/>
      <c r="N25" s="124">
        <f t="shared" si="2"/>
        <v>0</v>
      </c>
      <c r="O25" s="124">
        <f t="shared" si="2"/>
        <v>0</v>
      </c>
      <c r="P25" s="124">
        <f t="shared" si="2"/>
        <v>0</v>
      </c>
    </row>
    <row r="26" spans="1:16" ht="15.75" hidden="1">
      <c r="A26" s="59" t="s">
        <v>43</v>
      </c>
      <c r="B26" s="166"/>
      <c r="C26" s="82" t="s">
        <v>42</v>
      </c>
      <c r="D26" s="82" t="s">
        <v>42</v>
      </c>
      <c r="E26" s="57" t="s">
        <v>42</v>
      </c>
      <c r="F26" s="82" t="s">
        <v>42</v>
      </c>
      <c r="G26" s="57"/>
      <c r="H26" s="83"/>
      <c r="I26" s="83"/>
      <c r="J26" s="83"/>
      <c r="K26" s="83"/>
      <c r="L26" s="83"/>
      <c r="M26" s="83"/>
      <c r="N26" s="124">
        <f t="shared" si="2"/>
        <v>0</v>
      </c>
      <c r="O26" s="124">
        <f t="shared" si="2"/>
        <v>0</v>
      </c>
      <c r="P26" s="124">
        <f t="shared" si="2"/>
        <v>0</v>
      </c>
    </row>
    <row r="27" spans="1:16" ht="15.75" hidden="1">
      <c r="A27" s="59" t="s">
        <v>114</v>
      </c>
      <c r="B27" s="114">
        <v>115</v>
      </c>
      <c r="C27" s="82" t="s">
        <v>42</v>
      </c>
      <c r="D27" s="82" t="s">
        <v>42</v>
      </c>
      <c r="E27" s="57" t="s">
        <v>42</v>
      </c>
      <c r="F27" s="82" t="s">
        <v>42</v>
      </c>
      <c r="G27" s="57"/>
      <c r="H27" s="83"/>
      <c r="I27" s="83"/>
      <c r="J27" s="83"/>
      <c r="K27" s="83"/>
      <c r="L27" s="83"/>
      <c r="M27" s="83"/>
      <c r="N27" s="124">
        <f t="shared" si="2"/>
        <v>0</v>
      </c>
      <c r="O27" s="124">
        <f t="shared" si="2"/>
        <v>0</v>
      </c>
      <c r="P27" s="124">
        <f t="shared" si="2"/>
        <v>0</v>
      </c>
    </row>
    <row r="28" spans="1:16" ht="20.25" customHeight="1">
      <c r="A28" s="115" t="s">
        <v>115</v>
      </c>
      <c r="B28" s="114">
        <v>120</v>
      </c>
      <c r="C28" s="82" t="s">
        <v>42</v>
      </c>
      <c r="D28" s="82" t="s">
        <v>42</v>
      </c>
      <c r="E28" s="57" t="s">
        <v>42</v>
      </c>
      <c r="F28" s="82" t="s">
        <v>188</v>
      </c>
      <c r="G28" s="57">
        <v>130</v>
      </c>
      <c r="H28" s="83">
        <f>92926830.23-4435068.99+304007.87+141006.31</f>
        <v>88936775.42000002</v>
      </c>
      <c r="I28" s="83">
        <v>92879375.75</v>
      </c>
      <c r="J28" s="83">
        <v>92845081.14</v>
      </c>
      <c r="K28" s="83">
        <f>92926830.23-4435068.99+304007.87+141006.31</f>
        <v>88936775.42000002</v>
      </c>
      <c r="L28" s="83">
        <v>92879375.75</v>
      </c>
      <c r="M28" s="83">
        <v>92845081.14</v>
      </c>
      <c r="N28" s="124">
        <f t="shared" si="2"/>
        <v>0</v>
      </c>
      <c r="O28" s="124">
        <f t="shared" si="2"/>
        <v>0</v>
      </c>
      <c r="P28" s="124">
        <f t="shared" si="2"/>
        <v>0</v>
      </c>
    </row>
    <row r="29" spans="1:16" ht="15.75">
      <c r="A29" s="59" t="s">
        <v>116</v>
      </c>
      <c r="B29" s="57">
        <v>130</v>
      </c>
      <c r="C29" s="82" t="s">
        <v>42</v>
      </c>
      <c r="D29" s="82" t="s">
        <v>42</v>
      </c>
      <c r="E29" s="57" t="s">
        <v>42</v>
      </c>
      <c r="F29" s="82" t="s">
        <v>178</v>
      </c>
      <c r="G29" s="57">
        <v>180</v>
      </c>
      <c r="H29" s="83">
        <f>755010+940873.32+20984280+58742.5-774893.59</f>
        <v>21964012.23</v>
      </c>
      <c r="I29" s="83">
        <v>23155935.8</v>
      </c>
      <c r="J29" s="83">
        <v>21998199.6</v>
      </c>
      <c r="K29" s="83">
        <f>755010+940873.32+20984280+58742.5-774893.59</f>
        <v>21964012.23</v>
      </c>
      <c r="L29" s="83">
        <v>23155935.8</v>
      </c>
      <c r="M29" s="83">
        <v>21998199.6</v>
      </c>
      <c r="N29" s="124">
        <f t="shared" si="2"/>
        <v>0</v>
      </c>
      <c r="O29" s="124">
        <f t="shared" si="2"/>
        <v>0</v>
      </c>
      <c r="P29" s="124">
        <f t="shared" si="2"/>
        <v>0</v>
      </c>
    </row>
    <row r="30" spans="1:16" ht="15.75">
      <c r="A30" s="59" t="s">
        <v>116</v>
      </c>
      <c r="B30" s="57">
        <v>130</v>
      </c>
      <c r="C30" s="82" t="s">
        <v>42</v>
      </c>
      <c r="D30" s="82" t="s">
        <v>42</v>
      </c>
      <c r="E30" s="57" t="s">
        <v>42</v>
      </c>
      <c r="F30" s="82" t="s">
        <v>179</v>
      </c>
      <c r="G30" s="57">
        <v>180</v>
      </c>
      <c r="H30" s="83">
        <f>108800+774893.59</f>
        <v>883693.59</v>
      </c>
      <c r="I30" s="83">
        <v>0</v>
      </c>
      <c r="J30" s="83">
        <v>0</v>
      </c>
      <c r="K30" s="83">
        <f>108800+774893.59</f>
        <v>883693.59</v>
      </c>
      <c r="L30" s="83">
        <v>0</v>
      </c>
      <c r="M30" s="83">
        <v>0</v>
      </c>
      <c r="N30" s="124">
        <f t="shared" si="2"/>
        <v>0</v>
      </c>
      <c r="O30" s="124">
        <f t="shared" si="2"/>
        <v>0</v>
      </c>
      <c r="P30" s="124">
        <f t="shared" si="2"/>
        <v>0</v>
      </c>
    </row>
    <row r="31" spans="1:16" ht="15.75">
      <c r="A31" s="59" t="s">
        <v>116</v>
      </c>
      <c r="B31" s="57">
        <v>130</v>
      </c>
      <c r="C31" s="82" t="s">
        <v>42</v>
      </c>
      <c r="D31" s="82" t="s">
        <v>42</v>
      </c>
      <c r="E31" s="57" t="s">
        <v>42</v>
      </c>
      <c r="F31" s="82" t="s">
        <v>180</v>
      </c>
      <c r="G31" s="57">
        <v>180</v>
      </c>
      <c r="H31" s="83">
        <v>104757.72</v>
      </c>
      <c r="I31" s="83">
        <v>0</v>
      </c>
      <c r="J31" s="83">
        <v>0</v>
      </c>
      <c r="K31" s="83">
        <v>104757.72</v>
      </c>
      <c r="L31" s="83">
        <v>0</v>
      </c>
      <c r="M31" s="83">
        <v>0</v>
      </c>
      <c r="N31" s="124">
        <f t="shared" si="2"/>
        <v>0</v>
      </c>
      <c r="O31" s="124">
        <f t="shared" si="2"/>
        <v>0</v>
      </c>
      <c r="P31" s="124">
        <f t="shared" si="2"/>
        <v>0</v>
      </c>
    </row>
    <row r="32" spans="1:16" ht="15.75">
      <c r="A32" s="77" t="s">
        <v>119</v>
      </c>
      <c r="B32" s="57">
        <v>140</v>
      </c>
      <c r="C32" s="82" t="s">
        <v>42</v>
      </c>
      <c r="D32" s="82" t="s">
        <v>42</v>
      </c>
      <c r="E32" s="57" t="s">
        <v>42</v>
      </c>
      <c r="F32" s="82"/>
      <c r="G32" s="57"/>
      <c r="H32" s="83"/>
      <c r="I32" s="83"/>
      <c r="J32" s="83"/>
      <c r="K32" s="83"/>
      <c r="L32" s="83"/>
      <c r="M32" s="83"/>
      <c r="N32" s="124">
        <f t="shared" si="2"/>
        <v>0</v>
      </c>
      <c r="O32" s="124">
        <f t="shared" si="2"/>
        <v>0</v>
      </c>
      <c r="P32" s="124">
        <f t="shared" si="2"/>
        <v>0</v>
      </c>
    </row>
    <row r="33" spans="1:16" s="113" customFormat="1" ht="21" customHeight="1">
      <c r="A33" s="78" t="s">
        <v>44</v>
      </c>
      <c r="B33" s="91">
        <v>200</v>
      </c>
      <c r="C33" s="85" t="s">
        <v>42</v>
      </c>
      <c r="D33" s="85" t="s">
        <v>42</v>
      </c>
      <c r="E33" s="91" t="s">
        <v>42</v>
      </c>
      <c r="F33" s="85" t="s">
        <v>42</v>
      </c>
      <c r="G33" s="91" t="s">
        <v>42</v>
      </c>
      <c r="H33" s="116">
        <f>SUM(H35+H84+H99+H133+H167+H212)</f>
        <v>114899053.89</v>
      </c>
      <c r="I33" s="116">
        <f>SUM(I35+I84+I99+I133+I167+I236)</f>
        <v>118179716.55</v>
      </c>
      <c r="J33" s="116">
        <f>SUM(J35+J84+J99+J133+J167+J236)</f>
        <v>116987685.74000001</v>
      </c>
      <c r="K33" s="116">
        <f>SUM(K35+K84+K99+K133+K167+K212)</f>
        <v>114899053.89000002</v>
      </c>
      <c r="L33" s="116">
        <f>SUM(L35+L84+L99+L133+L167+L236)</f>
        <v>118179716.55</v>
      </c>
      <c r="M33" s="116">
        <f>SUM(M35+M84+M99+M133+M167+M236)</f>
        <v>116987685.74000001</v>
      </c>
      <c r="N33" s="124">
        <f t="shared" si="2"/>
        <v>0</v>
      </c>
      <c r="O33" s="124">
        <f t="shared" si="2"/>
        <v>0</v>
      </c>
      <c r="P33" s="124">
        <f t="shared" si="2"/>
        <v>0</v>
      </c>
    </row>
    <row r="34" spans="1:16" ht="15.75">
      <c r="A34" s="59" t="s">
        <v>2</v>
      </c>
      <c r="B34" s="86"/>
      <c r="C34" s="82"/>
      <c r="D34" s="82"/>
      <c r="E34" s="57"/>
      <c r="F34" s="82"/>
      <c r="G34" s="57"/>
      <c r="H34" s="83"/>
      <c r="I34" s="83"/>
      <c r="J34" s="83"/>
      <c r="K34" s="83"/>
      <c r="L34" s="83"/>
      <c r="M34" s="83"/>
      <c r="N34" s="124">
        <f t="shared" si="2"/>
        <v>0</v>
      </c>
      <c r="O34" s="124">
        <f t="shared" si="2"/>
        <v>0</v>
      </c>
      <c r="P34" s="124">
        <f t="shared" si="2"/>
        <v>0</v>
      </c>
    </row>
    <row r="35" spans="1:16" ht="15.75">
      <c r="A35" s="87" t="s">
        <v>115</v>
      </c>
      <c r="B35" s="88"/>
      <c r="C35" s="82" t="s">
        <v>42</v>
      </c>
      <c r="D35" s="82" t="s">
        <v>42</v>
      </c>
      <c r="E35" s="57" t="s">
        <v>42</v>
      </c>
      <c r="F35" s="82" t="s">
        <v>181</v>
      </c>
      <c r="G35" s="57" t="s">
        <v>42</v>
      </c>
      <c r="H35" s="83">
        <f>SUM(H37+H55+H65)</f>
        <v>88588892.47999999</v>
      </c>
      <c r="I35" s="83">
        <f>SUM(I37+I65)</f>
        <v>92077375.75</v>
      </c>
      <c r="J35" s="83">
        <f>SUM(J37+J65)</f>
        <v>92043081.14</v>
      </c>
      <c r="K35" s="116">
        <f>SUM(K37+K55+K65)</f>
        <v>88588892.48</v>
      </c>
      <c r="L35" s="116">
        <f>SUM(L37+L65)</f>
        <v>92077375.75</v>
      </c>
      <c r="M35" s="116">
        <f>SUM(M37+M65)</f>
        <v>92043081.14</v>
      </c>
      <c r="N35" s="124">
        <f t="shared" si="2"/>
        <v>0</v>
      </c>
      <c r="O35" s="124">
        <f t="shared" si="2"/>
        <v>0</v>
      </c>
      <c r="P35" s="124">
        <f t="shared" si="2"/>
        <v>0</v>
      </c>
    </row>
    <row r="36" spans="1:16" ht="15.75">
      <c r="A36" s="59" t="s">
        <v>33</v>
      </c>
      <c r="B36" s="88"/>
      <c r="C36" s="82"/>
      <c r="D36" s="82"/>
      <c r="E36" s="57"/>
      <c r="F36" s="82"/>
      <c r="G36" s="57"/>
      <c r="H36" s="83"/>
      <c r="I36" s="83"/>
      <c r="J36" s="83"/>
      <c r="K36" s="83"/>
      <c r="L36" s="83"/>
      <c r="M36" s="83"/>
      <c r="N36" s="124">
        <f t="shared" si="2"/>
        <v>0</v>
      </c>
      <c r="O36" s="124">
        <f t="shared" si="2"/>
        <v>0</v>
      </c>
      <c r="P36" s="124">
        <f t="shared" si="2"/>
        <v>0</v>
      </c>
    </row>
    <row r="37" spans="1:16" ht="15.75">
      <c r="A37" s="59" t="s">
        <v>130</v>
      </c>
      <c r="B37" s="157">
        <v>210</v>
      </c>
      <c r="C37" s="82" t="s">
        <v>176</v>
      </c>
      <c r="D37" s="82" t="s">
        <v>177</v>
      </c>
      <c r="E37" s="57">
        <v>110</v>
      </c>
      <c r="F37" s="82" t="s">
        <v>181</v>
      </c>
      <c r="G37" s="57"/>
      <c r="H37" s="83">
        <f aca="true" t="shared" si="6" ref="H37:M37">SUM(H39+H42+H46)</f>
        <v>63509171.45999999</v>
      </c>
      <c r="I37" s="83">
        <f t="shared" si="6"/>
        <v>64000517.050000004</v>
      </c>
      <c r="J37" s="83">
        <f t="shared" si="6"/>
        <v>64000517.050000004</v>
      </c>
      <c r="K37" s="83">
        <f t="shared" si="6"/>
        <v>62900081.23</v>
      </c>
      <c r="L37" s="83">
        <f t="shared" si="6"/>
        <v>64000517.050000004</v>
      </c>
      <c r="M37" s="83">
        <f t="shared" si="6"/>
        <v>64000517.050000004</v>
      </c>
      <c r="N37" s="124">
        <f t="shared" si="2"/>
        <v>609090.2299999967</v>
      </c>
      <c r="O37" s="124">
        <f t="shared" si="2"/>
        <v>0</v>
      </c>
      <c r="P37" s="124">
        <f t="shared" si="2"/>
        <v>0</v>
      </c>
    </row>
    <row r="38" spans="1:16" ht="15.75">
      <c r="A38" s="79" t="s">
        <v>33</v>
      </c>
      <c r="B38" s="158"/>
      <c r="C38" s="82"/>
      <c r="D38" s="82"/>
      <c r="E38" s="57"/>
      <c r="F38" s="82"/>
      <c r="G38" s="57"/>
      <c r="H38" s="83"/>
      <c r="I38" s="83"/>
      <c r="J38" s="83"/>
      <c r="K38" s="83"/>
      <c r="L38" s="83"/>
      <c r="M38" s="83"/>
      <c r="N38" s="124">
        <f t="shared" si="2"/>
        <v>0</v>
      </c>
      <c r="O38" s="124">
        <f t="shared" si="2"/>
        <v>0</v>
      </c>
      <c r="P38" s="124">
        <f t="shared" si="2"/>
        <v>0</v>
      </c>
    </row>
    <row r="39" spans="1:16" ht="15.75">
      <c r="A39" s="79" t="s">
        <v>128</v>
      </c>
      <c r="B39" s="158"/>
      <c r="C39" s="82" t="s">
        <v>176</v>
      </c>
      <c r="D39" s="82" t="s">
        <v>177</v>
      </c>
      <c r="E39" s="57">
        <v>111</v>
      </c>
      <c r="F39" s="82" t="s">
        <v>188</v>
      </c>
      <c r="G39" s="57">
        <v>211</v>
      </c>
      <c r="H39" s="83">
        <f>48980719.7+212197.5+98422.41+3.23</f>
        <v>49291342.839999996</v>
      </c>
      <c r="I39" s="83">
        <v>48980719.7</v>
      </c>
      <c r="J39" s="83">
        <v>48980719.7</v>
      </c>
      <c r="K39" s="83">
        <f>48980719.7+212197.5+98422.41</f>
        <v>49291339.61</v>
      </c>
      <c r="L39" s="83">
        <v>48980719.7</v>
      </c>
      <c r="M39" s="83">
        <v>48980719.7</v>
      </c>
      <c r="N39" s="124">
        <f t="shared" si="2"/>
        <v>3.2299999967217445</v>
      </c>
      <c r="O39" s="124">
        <f t="shared" si="2"/>
        <v>0</v>
      </c>
      <c r="P39" s="124">
        <f t="shared" si="2"/>
        <v>0</v>
      </c>
    </row>
    <row r="40" spans="1:16" ht="15.75">
      <c r="A40" s="79" t="s">
        <v>33</v>
      </c>
      <c r="B40" s="158"/>
      <c r="C40" s="82"/>
      <c r="D40" s="82"/>
      <c r="E40" s="57"/>
      <c r="F40" s="82"/>
      <c r="G40" s="57"/>
      <c r="H40" s="83"/>
      <c r="I40" s="83"/>
      <c r="J40" s="83"/>
      <c r="K40" s="83"/>
      <c r="L40" s="83"/>
      <c r="M40" s="83"/>
      <c r="N40" s="124">
        <f t="shared" si="2"/>
        <v>0</v>
      </c>
      <c r="O40" s="124">
        <f t="shared" si="2"/>
        <v>0</v>
      </c>
      <c r="P40" s="124">
        <f t="shared" si="2"/>
        <v>0</v>
      </c>
    </row>
    <row r="41" spans="1:16" ht="15.75">
      <c r="A41" s="79" t="s">
        <v>143</v>
      </c>
      <c r="B41" s="158"/>
      <c r="C41" s="82"/>
      <c r="D41" s="82"/>
      <c r="E41" s="57">
        <v>111</v>
      </c>
      <c r="F41" s="82"/>
      <c r="G41" s="57">
        <v>211</v>
      </c>
      <c r="H41" s="83">
        <v>401748.76</v>
      </c>
      <c r="I41" s="83">
        <v>401748.76</v>
      </c>
      <c r="J41" s="83">
        <v>401748.76</v>
      </c>
      <c r="K41" s="83">
        <v>401748.76</v>
      </c>
      <c r="L41" s="83">
        <v>401748.76</v>
      </c>
      <c r="M41" s="83">
        <v>401748.76</v>
      </c>
      <c r="N41" s="124">
        <f t="shared" si="2"/>
        <v>0</v>
      </c>
      <c r="O41" s="124">
        <f t="shared" si="2"/>
        <v>0</v>
      </c>
      <c r="P41" s="124">
        <f t="shared" si="2"/>
        <v>0</v>
      </c>
    </row>
    <row r="42" spans="1:16" ht="31.5">
      <c r="A42" s="79" t="s">
        <v>46</v>
      </c>
      <c r="B42" s="158"/>
      <c r="C42" s="82" t="s">
        <v>176</v>
      </c>
      <c r="D42" s="82" t="s">
        <v>177</v>
      </c>
      <c r="E42" s="57">
        <v>112</v>
      </c>
      <c r="F42" s="82" t="s">
        <v>188</v>
      </c>
      <c r="G42" s="57">
        <v>212</v>
      </c>
      <c r="H42" s="83">
        <f>232170-110000-40000</f>
        <v>82170</v>
      </c>
      <c r="I42" s="83">
        <v>227620</v>
      </c>
      <c r="J42" s="83">
        <v>227620</v>
      </c>
      <c r="K42" s="83">
        <f>232170-110000-40000</f>
        <v>82170</v>
      </c>
      <c r="L42" s="83">
        <v>227620</v>
      </c>
      <c r="M42" s="83">
        <v>227620</v>
      </c>
      <c r="N42" s="124">
        <f t="shared" si="2"/>
        <v>0</v>
      </c>
      <c r="O42" s="124">
        <f t="shared" si="2"/>
        <v>0</v>
      </c>
      <c r="P42" s="124">
        <f t="shared" si="2"/>
        <v>0</v>
      </c>
    </row>
    <row r="43" spans="1:16" ht="21.75" customHeight="1" hidden="1">
      <c r="A43" s="79" t="s">
        <v>46</v>
      </c>
      <c r="B43" s="158"/>
      <c r="C43" s="82"/>
      <c r="D43" s="82"/>
      <c r="E43" s="57">
        <v>112</v>
      </c>
      <c r="F43" s="82" t="s">
        <v>188</v>
      </c>
      <c r="G43" s="57">
        <v>222</v>
      </c>
      <c r="H43" s="83"/>
      <c r="I43" s="83"/>
      <c r="J43" s="83"/>
      <c r="K43" s="83"/>
      <c r="L43" s="83"/>
      <c r="M43" s="83"/>
      <c r="N43" s="124">
        <f t="shared" si="2"/>
        <v>0</v>
      </c>
      <c r="O43" s="124">
        <f t="shared" si="2"/>
        <v>0</v>
      </c>
      <c r="P43" s="124">
        <f t="shared" si="2"/>
        <v>0</v>
      </c>
    </row>
    <row r="44" spans="1:16" ht="25.5" customHeight="1" hidden="1">
      <c r="A44" s="79" t="s">
        <v>46</v>
      </c>
      <c r="B44" s="158"/>
      <c r="C44" s="82"/>
      <c r="D44" s="82"/>
      <c r="E44" s="57">
        <v>112</v>
      </c>
      <c r="F44" s="82" t="s">
        <v>188</v>
      </c>
      <c r="G44" s="57">
        <v>262</v>
      </c>
      <c r="H44" s="83"/>
      <c r="I44" s="83"/>
      <c r="J44" s="83"/>
      <c r="K44" s="83"/>
      <c r="L44" s="83"/>
      <c r="M44" s="83"/>
      <c r="N44" s="124">
        <f t="shared" si="2"/>
        <v>0</v>
      </c>
      <c r="O44" s="124">
        <f t="shared" si="2"/>
        <v>0</v>
      </c>
      <c r="P44" s="124">
        <f t="shared" si="2"/>
        <v>0</v>
      </c>
    </row>
    <row r="45" spans="1:16" ht="33" customHeight="1" hidden="1">
      <c r="A45" s="79" t="s">
        <v>46</v>
      </c>
      <c r="B45" s="158"/>
      <c r="C45" s="82"/>
      <c r="D45" s="82"/>
      <c r="E45" s="57">
        <v>112</v>
      </c>
      <c r="F45" s="82" t="s">
        <v>188</v>
      </c>
      <c r="G45" s="57">
        <v>290</v>
      </c>
      <c r="H45" s="83"/>
      <c r="I45" s="83"/>
      <c r="J45" s="83"/>
      <c r="K45" s="83"/>
      <c r="L45" s="83"/>
      <c r="M45" s="83"/>
      <c r="N45" s="124">
        <f t="shared" si="2"/>
        <v>0</v>
      </c>
      <c r="O45" s="124">
        <f t="shared" si="2"/>
        <v>0</v>
      </c>
      <c r="P45" s="124">
        <f t="shared" si="2"/>
        <v>0</v>
      </c>
    </row>
    <row r="46" spans="1:16" ht="39.75" customHeight="1">
      <c r="A46" s="79" t="s">
        <v>45</v>
      </c>
      <c r="B46" s="158"/>
      <c r="C46" s="82" t="s">
        <v>176</v>
      </c>
      <c r="D46" s="82" t="s">
        <v>177</v>
      </c>
      <c r="E46" s="57">
        <v>119</v>
      </c>
      <c r="F46" s="82" t="s">
        <v>188</v>
      </c>
      <c r="G46" s="57">
        <v>213</v>
      </c>
      <c r="H46" s="83">
        <f>14792177.35-1400000+42583.9+91810.37+609087</f>
        <v>14135658.62</v>
      </c>
      <c r="I46" s="83">
        <v>14792177.35</v>
      </c>
      <c r="J46" s="83">
        <v>14792177.35</v>
      </c>
      <c r="K46" s="83">
        <f>14792177.35-1400000+42583.9+91810.37</f>
        <v>13526571.62</v>
      </c>
      <c r="L46" s="83">
        <v>14792177.35</v>
      </c>
      <c r="M46" s="83">
        <v>14792177.35</v>
      </c>
      <c r="N46" s="124">
        <f t="shared" si="2"/>
        <v>609087</v>
      </c>
      <c r="O46" s="124">
        <f t="shared" si="2"/>
        <v>0</v>
      </c>
      <c r="P46" s="124">
        <f t="shared" si="2"/>
        <v>0</v>
      </c>
    </row>
    <row r="47" spans="1:16" ht="15.75" customHeight="1" hidden="1">
      <c r="A47" s="79" t="s">
        <v>129</v>
      </c>
      <c r="B47" s="159"/>
      <c r="C47" s="82"/>
      <c r="D47" s="82"/>
      <c r="E47" s="57">
        <v>119</v>
      </c>
      <c r="F47" s="82"/>
      <c r="G47" s="57">
        <v>262</v>
      </c>
      <c r="H47" s="83"/>
      <c r="I47" s="83"/>
      <c r="J47" s="83"/>
      <c r="K47" s="83"/>
      <c r="L47" s="83"/>
      <c r="M47" s="83"/>
      <c r="N47" s="124">
        <f t="shared" si="2"/>
        <v>0</v>
      </c>
      <c r="O47" s="124">
        <f t="shared" si="2"/>
        <v>0</v>
      </c>
      <c r="P47" s="124">
        <f t="shared" si="2"/>
        <v>0</v>
      </c>
    </row>
    <row r="48" spans="1:16" ht="15.75" customHeight="1" hidden="1">
      <c r="A48" s="59" t="s">
        <v>47</v>
      </c>
      <c r="B48" s="162">
        <v>220</v>
      </c>
      <c r="C48" s="82"/>
      <c r="D48" s="82"/>
      <c r="E48" s="57">
        <v>320</v>
      </c>
      <c r="F48" s="82"/>
      <c r="G48" s="57"/>
      <c r="H48" s="83"/>
      <c r="I48" s="83"/>
      <c r="J48" s="83"/>
      <c r="K48" s="83"/>
      <c r="L48" s="83"/>
      <c r="M48" s="83"/>
      <c r="N48" s="124">
        <f t="shared" si="2"/>
        <v>0</v>
      </c>
      <c r="O48" s="124">
        <f t="shared" si="2"/>
        <v>0</v>
      </c>
      <c r="P48" s="124">
        <f t="shared" si="2"/>
        <v>0</v>
      </c>
    </row>
    <row r="49" spans="1:16" ht="15.75" customHeight="1" hidden="1">
      <c r="A49" s="79" t="s">
        <v>33</v>
      </c>
      <c r="B49" s="162"/>
      <c r="C49" s="82"/>
      <c r="D49" s="82"/>
      <c r="E49" s="57"/>
      <c r="F49" s="82"/>
      <c r="G49" s="57"/>
      <c r="H49" s="83"/>
      <c r="I49" s="83"/>
      <c r="J49" s="83"/>
      <c r="K49" s="83"/>
      <c r="L49" s="83"/>
      <c r="M49" s="83"/>
      <c r="N49" s="124">
        <f t="shared" si="2"/>
        <v>0</v>
      </c>
      <c r="O49" s="124">
        <f t="shared" si="2"/>
        <v>0</v>
      </c>
      <c r="P49" s="124">
        <f t="shared" si="2"/>
        <v>0</v>
      </c>
    </row>
    <row r="50" spans="1:16" ht="15.75" customHeight="1" hidden="1">
      <c r="A50" s="59" t="s">
        <v>80</v>
      </c>
      <c r="B50" s="162"/>
      <c r="C50" s="82"/>
      <c r="D50" s="82"/>
      <c r="E50" s="57">
        <v>321</v>
      </c>
      <c r="F50" s="82"/>
      <c r="G50" s="57">
        <v>262</v>
      </c>
      <c r="H50" s="83"/>
      <c r="I50" s="83"/>
      <c r="J50" s="83"/>
      <c r="K50" s="83"/>
      <c r="L50" s="83"/>
      <c r="M50" s="83"/>
      <c r="N50" s="124">
        <f t="shared" si="2"/>
        <v>0</v>
      </c>
      <c r="O50" s="124">
        <f t="shared" si="2"/>
        <v>0</v>
      </c>
      <c r="P50" s="124">
        <f t="shared" si="2"/>
        <v>0</v>
      </c>
    </row>
    <row r="51" spans="1:16" ht="15.75" customHeight="1" hidden="1">
      <c r="A51" s="59" t="s">
        <v>110</v>
      </c>
      <c r="B51" s="162"/>
      <c r="C51" s="82"/>
      <c r="D51" s="82"/>
      <c r="E51" s="57">
        <v>323</v>
      </c>
      <c r="F51" s="82"/>
      <c r="G51" s="57">
        <v>262</v>
      </c>
      <c r="H51" s="83"/>
      <c r="I51" s="83"/>
      <c r="J51" s="83"/>
      <c r="K51" s="83"/>
      <c r="L51" s="83"/>
      <c r="M51" s="83"/>
      <c r="N51" s="124">
        <f t="shared" si="2"/>
        <v>0</v>
      </c>
      <c r="O51" s="124">
        <f t="shared" si="2"/>
        <v>0</v>
      </c>
      <c r="P51" s="124">
        <f t="shared" si="2"/>
        <v>0</v>
      </c>
    </row>
    <row r="52" spans="1:16" ht="15.75" customHeight="1" hidden="1">
      <c r="A52" s="59" t="s">
        <v>48</v>
      </c>
      <c r="B52" s="162">
        <v>230</v>
      </c>
      <c r="C52" s="82"/>
      <c r="D52" s="82"/>
      <c r="E52" s="57">
        <v>360</v>
      </c>
      <c r="F52" s="82"/>
      <c r="G52" s="57"/>
      <c r="H52" s="83"/>
      <c r="I52" s="83"/>
      <c r="J52" s="83"/>
      <c r="K52" s="83"/>
      <c r="L52" s="83"/>
      <c r="M52" s="83"/>
      <c r="N52" s="124">
        <f t="shared" si="2"/>
        <v>0</v>
      </c>
      <c r="O52" s="124">
        <f t="shared" si="2"/>
        <v>0</v>
      </c>
      <c r="P52" s="124">
        <f t="shared" si="2"/>
        <v>0</v>
      </c>
    </row>
    <row r="53" spans="1:16" ht="15.75" customHeight="1" hidden="1">
      <c r="A53" s="59" t="s">
        <v>33</v>
      </c>
      <c r="B53" s="162"/>
      <c r="C53" s="82"/>
      <c r="D53" s="82"/>
      <c r="E53" s="57"/>
      <c r="F53" s="82"/>
      <c r="G53" s="57"/>
      <c r="H53" s="83"/>
      <c r="I53" s="83"/>
      <c r="J53" s="83"/>
      <c r="K53" s="83"/>
      <c r="L53" s="83"/>
      <c r="M53" s="83"/>
      <c r="N53" s="124">
        <f t="shared" si="2"/>
        <v>0</v>
      </c>
      <c r="O53" s="124">
        <f t="shared" si="2"/>
        <v>0</v>
      </c>
      <c r="P53" s="124">
        <f t="shared" si="2"/>
        <v>0</v>
      </c>
    </row>
    <row r="54" spans="1:16" ht="15.75" customHeight="1" hidden="1">
      <c r="A54" s="59" t="s">
        <v>125</v>
      </c>
      <c r="B54" s="162"/>
      <c r="C54" s="82"/>
      <c r="D54" s="82"/>
      <c r="E54" s="57">
        <v>360</v>
      </c>
      <c r="F54" s="82"/>
      <c r="G54" s="57">
        <v>262</v>
      </c>
      <c r="H54" s="83"/>
      <c r="I54" s="83"/>
      <c r="J54" s="83"/>
      <c r="K54" s="83"/>
      <c r="L54" s="83"/>
      <c r="M54" s="83"/>
      <c r="N54" s="124">
        <f t="shared" si="2"/>
        <v>0</v>
      </c>
      <c r="O54" s="124">
        <f t="shared" si="2"/>
        <v>0</v>
      </c>
      <c r="P54" s="124">
        <f t="shared" si="2"/>
        <v>0</v>
      </c>
    </row>
    <row r="55" spans="1:16" ht="19.5" customHeight="1">
      <c r="A55" s="59" t="s">
        <v>49</v>
      </c>
      <c r="B55" s="88"/>
      <c r="C55" s="82" t="s">
        <v>176</v>
      </c>
      <c r="D55" s="82" t="s">
        <v>177</v>
      </c>
      <c r="E55" s="57">
        <v>800</v>
      </c>
      <c r="F55" s="82" t="s">
        <v>188</v>
      </c>
      <c r="G55" s="57"/>
      <c r="H55" s="83">
        <f>SUM(H57+H60)</f>
        <v>150560.03</v>
      </c>
      <c r="I55" s="83"/>
      <c r="J55" s="83"/>
      <c r="K55" s="83">
        <f>SUM(K57+K60)</f>
        <v>150560.03</v>
      </c>
      <c r="L55" s="83"/>
      <c r="M55" s="83"/>
      <c r="N55" s="124">
        <f t="shared" si="2"/>
        <v>0</v>
      </c>
      <c r="O55" s="124">
        <f t="shared" si="2"/>
        <v>0</v>
      </c>
      <c r="P55" s="124">
        <f t="shared" si="2"/>
        <v>0</v>
      </c>
    </row>
    <row r="56" spans="1:16" ht="16.5" customHeight="1">
      <c r="A56" s="59" t="s">
        <v>33</v>
      </c>
      <c r="B56" s="88"/>
      <c r="C56" s="82"/>
      <c r="D56" s="82"/>
      <c r="E56" s="57"/>
      <c r="F56" s="82"/>
      <c r="G56" s="57"/>
      <c r="H56" s="83"/>
      <c r="I56" s="83"/>
      <c r="J56" s="83"/>
      <c r="K56" s="83"/>
      <c r="L56" s="83"/>
      <c r="M56" s="83"/>
      <c r="N56" s="124">
        <f t="shared" si="2"/>
        <v>0</v>
      </c>
      <c r="O56" s="124">
        <f t="shared" si="2"/>
        <v>0</v>
      </c>
      <c r="P56" s="124">
        <f t="shared" si="2"/>
        <v>0</v>
      </c>
    </row>
    <row r="57" spans="1:16" ht="22.5" customHeight="1" hidden="1">
      <c r="A57" s="59" t="s">
        <v>122</v>
      </c>
      <c r="B57" s="158">
        <v>240</v>
      </c>
      <c r="C57" s="82" t="s">
        <v>176</v>
      </c>
      <c r="D57" s="82" t="s">
        <v>177</v>
      </c>
      <c r="E57" s="57">
        <v>830</v>
      </c>
      <c r="F57" s="82" t="s">
        <v>188</v>
      </c>
      <c r="G57" s="57"/>
      <c r="H57" s="83">
        <f>SUM(H58)</f>
        <v>0</v>
      </c>
      <c r="I57" s="83"/>
      <c r="J57" s="83"/>
      <c r="K57" s="83">
        <f>SUM(K58)</f>
        <v>0</v>
      </c>
      <c r="L57" s="83"/>
      <c r="M57" s="83"/>
      <c r="N57" s="124">
        <f t="shared" si="2"/>
        <v>0</v>
      </c>
      <c r="O57" s="124">
        <f t="shared" si="2"/>
        <v>0</v>
      </c>
      <c r="P57" s="124">
        <f t="shared" si="2"/>
        <v>0</v>
      </c>
    </row>
    <row r="58" spans="1:16" ht="88.5" customHeight="1" hidden="1">
      <c r="A58" s="59" t="s">
        <v>127</v>
      </c>
      <c r="B58" s="158"/>
      <c r="C58" s="82" t="s">
        <v>176</v>
      </c>
      <c r="D58" s="82" t="s">
        <v>177</v>
      </c>
      <c r="E58" s="57">
        <v>831</v>
      </c>
      <c r="F58" s="82" t="s">
        <v>188</v>
      </c>
      <c r="G58" s="57">
        <v>290</v>
      </c>
      <c r="H58" s="83">
        <v>0</v>
      </c>
      <c r="I58" s="83"/>
      <c r="J58" s="83"/>
      <c r="K58" s="83"/>
      <c r="L58" s="83"/>
      <c r="M58" s="83"/>
      <c r="N58" s="124">
        <f t="shared" si="2"/>
        <v>0</v>
      </c>
      <c r="O58" s="124">
        <f t="shared" si="2"/>
        <v>0</v>
      </c>
      <c r="P58" s="124">
        <f t="shared" si="2"/>
        <v>0</v>
      </c>
    </row>
    <row r="59" spans="1:16" ht="20.25" customHeight="1" hidden="1">
      <c r="A59" s="59" t="s">
        <v>127</v>
      </c>
      <c r="B59" s="159"/>
      <c r="C59" s="82"/>
      <c r="D59" s="82"/>
      <c r="E59" s="57">
        <v>831</v>
      </c>
      <c r="F59" s="82"/>
      <c r="G59" s="57">
        <v>262</v>
      </c>
      <c r="H59" s="83"/>
      <c r="I59" s="83"/>
      <c r="J59" s="83"/>
      <c r="K59" s="83"/>
      <c r="L59" s="83"/>
      <c r="M59" s="83"/>
      <c r="N59" s="124">
        <f t="shared" si="2"/>
        <v>0</v>
      </c>
      <c r="O59" s="124">
        <f t="shared" si="2"/>
        <v>0</v>
      </c>
      <c r="P59" s="124">
        <f t="shared" si="2"/>
        <v>0</v>
      </c>
    </row>
    <row r="60" spans="1:16" ht="27" customHeight="1">
      <c r="A60" s="59" t="s">
        <v>50</v>
      </c>
      <c r="B60" s="162">
        <v>250</v>
      </c>
      <c r="C60" s="82" t="s">
        <v>176</v>
      </c>
      <c r="D60" s="82" t="s">
        <v>177</v>
      </c>
      <c r="E60" s="57">
        <v>850</v>
      </c>
      <c r="F60" s="82" t="s">
        <v>188</v>
      </c>
      <c r="G60" s="57"/>
      <c r="H60" s="83">
        <f>SUM(H62:H64)</f>
        <v>150560.03</v>
      </c>
      <c r="I60" s="83">
        <v>0</v>
      </c>
      <c r="J60" s="83">
        <v>0</v>
      </c>
      <c r="K60" s="83">
        <f>SUM(K62:K64)</f>
        <v>150560.03</v>
      </c>
      <c r="L60" s="83">
        <v>0</v>
      </c>
      <c r="M60" s="83">
        <v>0</v>
      </c>
      <c r="N60" s="124">
        <f t="shared" si="2"/>
        <v>0</v>
      </c>
      <c r="O60" s="124">
        <f t="shared" si="2"/>
        <v>0</v>
      </c>
      <c r="P60" s="124">
        <f t="shared" si="2"/>
        <v>0</v>
      </c>
    </row>
    <row r="61" spans="1:16" ht="25.5" customHeight="1">
      <c r="A61" s="59" t="s">
        <v>33</v>
      </c>
      <c r="B61" s="162"/>
      <c r="C61" s="82"/>
      <c r="D61" s="82"/>
      <c r="E61" s="57"/>
      <c r="F61" s="82"/>
      <c r="G61" s="57"/>
      <c r="H61" s="83"/>
      <c r="I61" s="83"/>
      <c r="J61" s="83"/>
      <c r="K61" s="83"/>
      <c r="L61" s="83"/>
      <c r="M61" s="83"/>
      <c r="N61" s="124">
        <f t="shared" si="2"/>
        <v>0</v>
      </c>
      <c r="O61" s="124">
        <f t="shared" si="2"/>
        <v>0</v>
      </c>
      <c r="P61" s="124">
        <f t="shared" si="2"/>
        <v>0</v>
      </c>
    </row>
    <row r="62" spans="1:16" ht="21" customHeight="1">
      <c r="A62" s="59" t="s">
        <v>51</v>
      </c>
      <c r="B62" s="162"/>
      <c r="C62" s="82" t="s">
        <v>176</v>
      </c>
      <c r="D62" s="82" t="s">
        <v>177</v>
      </c>
      <c r="E62" s="57">
        <v>851</v>
      </c>
      <c r="F62" s="82" t="s">
        <v>188</v>
      </c>
      <c r="G62" s="57">
        <v>290</v>
      </c>
      <c r="H62" s="83">
        <f>18746+43586.23</f>
        <v>62332.23</v>
      </c>
      <c r="I62" s="83">
        <v>0</v>
      </c>
      <c r="J62" s="83">
        <v>0</v>
      </c>
      <c r="K62" s="83">
        <f>18746+43586.23</f>
        <v>62332.23</v>
      </c>
      <c r="L62" s="83">
        <v>0</v>
      </c>
      <c r="M62" s="83">
        <v>0</v>
      </c>
      <c r="N62" s="124">
        <f t="shared" si="2"/>
        <v>0</v>
      </c>
      <c r="O62" s="124">
        <f t="shared" si="2"/>
        <v>0</v>
      </c>
      <c r="P62" s="124">
        <f t="shared" si="2"/>
        <v>0</v>
      </c>
    </row>
    <row r="63" spans="1:16" ht="14.25" customHeight="1" hidden="1">
      <c r="A63" s="59" t="s">
        <v>52</v>
      </c>
      <c r="B63" s="162"/>
      <c r="C63" s="82"/>
      <c r="D63" s="82"/>
      <c r="E63" s="57">
        <v>852</v>
      </c>
      <c r="F63" s="82"/>
      <c r="G63" s="57">
        <v>290</v>
      </c>
      <c r="H63" s="83"/>
      <c r="I63" s="83"/>
      <c r="J63" s="83"/>
      <c r="K63" s="83"/>
      <c r="L63" s="83"/>
      <c r="M63" s="83"/>
      <c r="N63" s="124">
        <f t="shared" si="2"/>
        <v>0</v>
      </c>
      <c r="O63" s="124">
        <f t="shared" si="2"/>
        <v>0</v>
      </c>
      <c r="P63" s="124">
        <f t="shared" si="2"/>
        <v>0</v>
      </c>
    </row>
    <row r="64" spans="1:16" ht="23.25" customHeight="1">
      <c r="A64" s="59" t="s">
        <v>53</v>
      </c>
      <c r="B64" s="162"/>
      <c r="C64" s="82" t="s">
        <v>176</v>
      </c>
      <c r="D64" s="82" t="s">
        <v>177</v>
      </c>
      <c r="E64" s="57">
        <v>853</v>
      </c>
      <c r="F64" s="82" t="s">
        <v>188</v>
      </c>
      <c r="G64" s="57">
        <v>290</v>
      </c>
      <c r="H64" s="83">
        <f>28227.8+60000</f>
        <v>88227.8</v>
      </c>
      <c r="I64" s="83"/>
      <c r="J64" s="83"/>
      <c r="K64" s="83">
        <f>28227.8+60000</f>
        <v>88227.8</v>
      </c>
      <c r="L64" s="83"/>
      <c r="M64" s="83"/>
      <c r="N64" s="124">
        <f t="shared" si="2"/>
        <v>0</v>
      </c>
      <c r="O64" s="124">
        <f t="shared" si="2"/>
        <v>0</v>
      </c>
      <c r="P64" s="124">
        <f t="shared" si="2"/>
        <v>0</v>
      </c>
    </row>
    <row r="65" spans="1:16" ht="31.5">
      <c r="A65" s="59" t="s">
        <v>141</v>
      </c>
      <c r="B65" s="157">
        <v>260</v>
      </c>
      <c r="C65" s="82" t="s">
        <v>176</v>
      </c>
      <c r="D65" s="82" t="s">
        <v>177</v>
      </c>
      <c r="E65" s="57">
        <v>240</v>
      </c>
      <c r="F65" s="82" t="s">
        <v>188</v>
      </c>
      <c r="G65" s="57"/>
      <c r="H65" s="83">
        <f aca="true" t="shared" si="7" ref="H65:M65">SUM(H68:H76)</f>
        <v>24929160.99</v>
      </c>
      <c r="I65" s="83">
        <f t="shared" si="7"/>
        <v>28076858.700000003</v>
      </c>
      <c r="J65" s="83">
        <f t="shared" si="7"/>
        <v>28042564.089999996</v>
      </c>
      <c r="K65" s="83">
        <f t="shared" si="7"/>
        <v>25538251.220000003</v>
      </c>
      <c r="L65" s="83">
        <f t="shared" si="7"/>
        <v>28076858.700000003</v>
      </c>
      <c r="M65" s="83">
        <f t="shared" si="7"/>
        <v>28042564.089999996</v>
      </c>
      <c r="N65" s="124">
        <f t="shared" si="2"/>
        <v>-609090.2300000042</v>
      </c>
      <c r="O65" s="124">
        <f t="shared" si="2"/>
        <v>0</v>
      </c>
      <c r="P65" s="124">
        <f t="shared" si="2"/>
        <v>0</v>
      </c>
    </row>
    <row r="66" spans="1:16" ht="15.75">
      <c r="A66" s="59" t="s">
        <v>33</v>
      </c>
      <c r="B66" s="158"/>
      <c r="C66" s="82"/>
      <c r="D66" s="82"/>
      <c r="E66" s="57"/>
      <c r="F66" s="82"/>
      <c r="G66" s="57"/>
      <c r="H66" s="83"/>
      <c r="I66" s="83"/>
      <c r="J66" s="83"/>
      <c r="K66" s="83"/>
      <c r="L66" s="83"/>
      <c r="M66" s="83"/>
      <c r="N66" s="124">
        <f t="shared" si="2"/>
        <v>0</v>
      </c>
      <c r="O66" s="124">
        <f t="shared" si="2"/>
        <v>0</v>
      </c>
      <c r="P66" s="124">
        <f t="shared" si="2"/>
        <v>0</v>
      </c>
    </row>
    <row r="67" spans="1:16" ht="31.5">
      <c r="A67" s="59" t="s">
        <v>124</v>
      </c>
      <c r="B67" s="158"/>
      <c r="C67" s="82" t="s">
        <v>176</v>
      </c>
      <c r="D67" s="82" t="s">
        <v>177</v>
      </c>
      <c r="E67" s="57">
        <v>244</v>
      </c>
      <c r="F67" s="82" t="s">
        <v>188</v>
      </c>
      <c r="G67" s="57"/>
      <c r="H67" s="83">
        <f aca="true" t="shared" si="8" ref="H67:M67">H68+H69+H70+H71+H72+H73+H74+H76</f>
        <v>24929160.99</v>
      </c>
      <c r="I67" s="83">
        <f t="shared" si="8"/>
        <v>28076858.700000003</v>
      </c>
      <c r="J67" s="83">
        <f t="shared" si="8"/>
        <v>28042564.089999996</v>
      </c>
      <c r="K67" s="83">
        <f t="shared" si="8"/>
        <v>25538251.220000003</v>
      </c>
      <c r="L67" s="83">
        <f t="shared" si="8"/>
        <v>28076858.700000003</v>
      </c>
      <c r="M67" s="83">
        <f t="shared" si="8"/>
        <v>28042564.089999996</v>
      </c>
      <c r="N67" s="124">
        <f t="shared" si="2"/>
        <v>-609090.2300000042</v>
      </c>
      <c r="O67" s="124">
        <f t="shared" si="2"/>
        <v>0</v>
      </c>
      <c r="P67" s="124">
        <f t="shared" si="2"/>
        <v>0</v>
      </c>
    </row>
    <row r="68" spans="1:16" ht="15.75">
      <c r="A68" s="59" t="s">
        <v>62</v>
      </c>
      <c r="B68" s="158"/>
      <c r="C68" s="82" t="s">
        <v>176</v>
      </c>
      <c r="D68" s="82" t="s">
        <v>177</v>
      </c>
      <c r="E68" s="57">
        <v>244</v>
      </c>
      <c r="F68" s="82" t="s">
        <v>188</v>
      </c>
      <c r="G68" s="57">
        <v>221</v>
      </c>
      <c r="H68" s="83">
        <f>917956.11+93130</f>
        <v>1011086.11</v>
      </c>
      <c r="I68" s="83">
        <v>906943</v>
      </c>
      <c r="J68" s="83">
        <v>906943</v>
      </c>
      <c r="K68" s="83">
        <v>917956.11</v>
      </c>
      <c r="L68" s="83">
        <v>906943</v>
      </c>
      <c r="M68" s="83">
        <v>906943</v>
      </c>
      <c r="N68" s="124">
        <f t="shared" si="2"/>
        <v>93130</v>
      </c>
      <c r="O68" s="124">
        <f t="shared" si="2"/>
        <v>0</v>
      </c>
      <c r="P68" s="124">
        <f t="shared" si="2"/>
        <v>0</v>
      </c>
    </row>
    <row r="69" spans="1:16" ht="15.75">
      <c r="A69" s="59" t="s">
        <v>55</v>
      </c>
      <c r="B69" s="158"/>
      <c r="C69" s="82" t="s">
        <v>176</v>
      </c>
      <c r="D69" s="82" t="s">
        <v>177</v>
      </c>
      <c r="E69" s="57">
        <v>244</v>
      </c>
      <c r="F69" s="82" t="s">
        <v>188</v>
      </c>
      <c r="G69" s="57">
        <v>222</v>
      </c>
      <c r="H69" s="83">
        <f>885073.89-250000-40000+6870</f>
        <v>601943.89</v>
      </c>
      <c r="I69" s="83">
        <v>838733.89</v>
      </c>
      <c r="J69" s="83">
        <v>838733.89</v>
      </c>
      <c r="K69" s="83">
        <f>885073.89-250000-40000</f>
        <v>595073.89</v>
      </c>
      <c r="L69" s="83">
        <v>838733.89</v>
      </c>
      <c r="M69" s="83">
        <v>838733.89</v>
      </c>
      <c r="N69" s="124">
        <f t="shared" si="2"/>
        <v>6870</v>
      </c>
      <c r="O69" s="124">
        <f t="shared" si="2"/>
        <v>0</v>
      </c>
      <c r="P69" s="124">
        <f t="shared" si="2"/>
        <v>0</v>
      </c>
    </row>
    <row r="70" spans="1:16" ht="15.75">
      <c r="A70" s="59" t="s">
        <v>63</v>
      </c>
      <c r="B70" s="158"/>
      <c r="C70" s="82" t="s">
        <v>176</v>
      </c>
      <c r="D70" s="82" t="s">
        <v>177</v>
      </c>
      <c r="E70" s="57">
        <v>244</v>
      </c>
      <c r="F70" s="82" t="s">
        <v>188</v>
      </c>
      <c r="G70" s="57">
        <v>223</v>
      </c>
      <c r="H70" s="83">
        <f>16501097.55-500000-271262.92-859804.89</f>
        <v>14870029.74</v>
      </c>
      <c r="I70" s="83">
        <v>16351461.14</v>
      </c>
      <c r="J70" s="83">
        <v>15774743.72</v>
      </c>
      <c r="K70" s="83">
        <f>16501097.55-500000-271262.92</f>
        <v>15729834.63</v>
      </c>
      <c r="L70" s="83">
        <v>16351461.14</v>
      </c>
      <c r="M70" s="83">
        <v>15774743.72</v>
      </c>
      <c r="N70" s="124">
        <f t="shared" si="2"/>
        <v>-859804.8900000006</v>
      </c>
      <c r="O70" s="124">
        <f t="shared" si="2"/>
        <v>0</v>
      </c>
      <c r="P70" s="124">
        <f t="shared" si="2"/>
        <v>0</v>
      </c>
    </row>
    <row r="71" spans="1:16" ht="15.75">
      <c r="A71" s="59" t="s">
        <v>56</v>
      </c>
      <c r="B71" s="158"/>
      <c r="C71" s="82" t="s">
        <v>176</v>
      </c>
      <c r="D71" s="82" t="s">
        <v>177</v>
      </c>
      <c r="E71" s="57">
        <v>244</v>
      </c>
      <c r="F71" s="82" t="s">
        <v>188</v>
      </c>
      <c r="G71" s="57">
        <v>224</v>
      </c>
      <c r="H71" s="83">
        <f>763083.26-550000+30562.92+0.02</f>
        <v>243646.19999999998</v>
      </c>
      <c r="I71" s="83">
        <v>740786.26</v>
      </c>
      <c r="J71" s="83">
        <v>740786.26</v>
      </c>
      <c r="K71" s="83">
        <f>763083.26-550000+30562.92</f>
        <v>243646.18</v>
      </c>
      <c r="L71" s="83">
        <v>740786.26</v>
      </c>
      <c r="M71" s="83">
        <v>740786.26</v>
      </c>
      <c r="N71" s="124">
        <f t="shared" si="2"/>
        <v>0.01999999998952262</v>
      </c>
      <c r="O71" s="124">
        <f t="shared" si="2"/>
        <v>0</v>
      </c>
      <c r="P71" s="124">
        <f t="shared" si="2"/>
        <v>0</v>
      </c>
    </row>
    <row r="72" spans="1:16" ht="15.75">
      <c r="A72" s="59" t="s">
        <v>57</v>
      </c>
      <c r="B72" s="158"/>
      <c r="C72" s="82" t="s">
        <v>176</v>
      </c>
      <c r="D72" s="82" t="s">
        <v>177</v>
      </c>
      <c r="E72" s="57">
        <v>244</v>
      </c>
      <c r="F72" s="82" t="s">
        <v>188</v>
      </c>
      <c r="G72" s="57">
        <v>225</v>
      </c>
      <c r="H72" s="83">
        <f>1600812.97-45942.9</f>
        <v>1554870.07</v>
      </c>
      <c r="I72" s="83">
        <v>1549785.65</v>
      </c>
      <c r="J72" s="83">
        <v>1549785.65</v>
      </c>
      <c r="K72" s="83">
        <f>1600812.97-45942.9</f>
        <v>1554870.07</v>
      </c>
      <c r="L72" s="83">
        <v>1549785.65</v>
      </c>
      <c r="M72" s="83">
        <v>1549785.65</v>
      </c>
      <c r="N72" s="124">
        <f t="shared" si="2"/>
        <v>0</v>
      </c>
      <c r="O72" s="124">
        <f t="shared" si="2"/>
        <v>0</v>
      </c>
      <c r="P72" s="124">
        <f t="shared" si="2"/>
        <v>0</v>
      </c>
    </row>
    <row r="73" spans="1:16" ht="15.75">
      <c r="A73" s="59" t="s">
        <v>58</v>
      </c>
      <c r="B73" s="158"/>
      <c r="C73" s="82" t="s">
        <v>176</v>
      </c>
      <c r="D73" s="82" t="s">
        <v>177</v>
      </c>
      <c r="E73" s="57">
        <v>244</v>
      </c>
      <c r="F73" s="82" t="s">
        <v>188</v>
      </c>
      <c r="G73" s="57">
        <v>226</v>
      </c>
      <c r="H73" s="83">
        <f>751547.17+980933.14+180700+85942.9+82447</f>
        <v>2081570.21</v>
      </c>
      <c r="I73" s="83">
        <v>1440448.18</v>
      </c>
      <c r="J73" s="83">
        <v>1982870.99</v>
      </c>
      <c r="K73" s="83">
        <f>751547.17+980933.14+180700+85942.9</f>
        <v>1999123.21</v>
      </c>
      <c r="L73" s="83">
        <v>1440448.18</v>
      </c>
      <c r="M73" s="83">
        <v>1982870.99</v>
      </c>
      <c r="N73" s="124">
        <f t="shared" si="2"/>
        <v>82447</v>
      </c>
      <c r="O73" s="124">
        <f t="shared" si="2"/>
        <v>0</v>
      </c>
      <c r="P73" s="124">
        <f t="shared" si="2"/>
        <v>0</v>
      </c>
    </row>
    <row r="74" spans="1:16" ht="15.75">
      <c r="A74" s="59" t="s">
        <v>142</v>
      </c>
      <c r="B74" s="158"/>
      <c r="C74" s="82" t="s">
        <v>176</v>
      </c>
      <c r="D74" s="82" t="s">
        <v>177</v>
      </c>
      <c r="E74" s="57">
        <v>244</v>
      </c>
      <c r="F74" s="82" t="s">
        <v>188</v>
      </c>
      <c r="G74" s="57">
        <v>290</v>
      </c>
      <c r="H74" s="83">
        <f>1264051.14-980933.14-18746-90000-43586.23+11772.2</f>
        <v>142557.96999999988</v>
      </c>
      <c r="I74" s="83">
        <v>283118</v>
      </c>
      <c r="J74" s="83">
        <v>283118</v>
      </c>
      <c r="K74" s="83">
        <f>1264051.14-980933.14-18746-90000-43586.23+11772.2</f>
        <v>142557.96999999988</v>
      </c>
      <c r="L74" s="83">
        <v>283118</v>
      </c>
      <c r="M74" s="83">
        <v>283118</v>
      </c>
      <c r="N74" s="124">
        <f aca="true" t="shared" si="9" ref="N74:P137">H74-K74</f>
        <v>0</v>
      </c>
      <c r="O74" s="124">
        <f t="shared" si="9"/>
        <v>0</v>
      </c>
      <c r="P74" s="124">
        <f t="shared" si="9"/>
        <v>0</v>
      </c>
    </row>
    <row r="75" spans="1:16" ht="15.75" hidden="1">
      <c r="A75" s="59" t="s">
        <v>60</v>
      </c>
      <c r="B75" s="158"/>
      <c r="C75" s="82"/>
      <c r="D75" s="82"/>
      <c r="E75" s="57">
        <v>244</v>
      </c>
      <c r="F75" s="82"/>
      <c r="G75" s="57">
        <v>310</v>
      </c>
      <c r="H75" s="83"/>
      <c r="I75" s="83"/>
      <c r="J75" s="83"/>
      <c r="K75" s="83"/>
      <c r="L75" s="83"/>
      <c r="M75" s="83"/>
      <c r="N75" s="124">
        <f t="shared" si="9"/>
        <v>0</v>
      </c>
      <c r="O75" s="124">
        <f t="shared" si="9"/>
        <v>0</v>
      </c>
      <c r="P75" s="124">
        <f t="shared" si="9"/>
        <v>0</v>
      </c>
    </row>
    <row r="76" spans="1:16" ht="21" customHeight="1">
      <c r="A76" s="59" t="s">
        <v>61</v>
      </c>
      <c r="B76" s="158"/>
      <c r="C76" s="82" t="s">
        <v>176</v>
      </c>
      <c r="D76" s="82" t="s">
        <v>177</v>
      </c>
      <c r="E76" s="57">
        <v>244</v>
      </c>
      <c r="F76" s="82" t="s">
        <v>188</v>
      </c>
      <c r="G76" s="57">
        <v>340</v>
      </c>
      <c r="H76" s="83">
        <f>5890258.15-1535068.99+68267.64</f>
        <v>4423456.8</v>
      </c>
      <c r="I76" s="83">
        <v>5965582.58</v>
      </c>
      <c r="J76" s="83">
        <v>5965582.58</v>
      </c>
      <c r="K76" s="83">
        <f>5890258.15-1535068.99</f>
        <v>4355189.16</v>
      </c>
      <c r="L76" s="83">
        <v>5965582.58</v>
      </c>
      <c r="M76" s="83">
        <v>5965582.58</v>
      </c>
      <c r="N76" s="124">
        <f t="shared" si="9"/>
        <v>68267.63999999966</v>
      </c>
      <c r="O76" s="124">
        <f t="shared" si="9"/>
        <v>0</v>
      </c>
      <c r="P76" s="124">
        <f t="shared" si="9"/>
        <v>0</v>
      </c>
    </row>
    <row r="77" spans="1:16" ht="15.75" customHeight="1" hidden="1">
      <c r="A77" s="59" t="s">
        <v>141</v>
      </c>
      <c r="B77" s="157">
        <v>270</v>
      </c>
      <c r="C77" s="82"/>
      <c r="D77" s="82"/>
      <c r="E77" s="57">
        <v>240</v>
      </c>
      <c r="F77" s="82"/>
      <c r="G77" s="57"/>
      <c r="H77" s="83"/>
      <c r="I77" s="83"/>
      <c r="J77" s="83"/>
      <c r="K77" s="83"/>
      <c r="L77" s="83"/>
      <c r="M77" s="83"/>
      <c r="N77" s="124">
        <f t="shared" si="9"/>
        <v>0</v>
      </c>
      <c r="O77" s="124">
        <f t="shared" si="9"/>
        <v>0</v>
      </c>
      <c r="P77" s="124">
        <f t="shared" si="9"/>
        <v>0</v>
      </c>
    </row>
    <row r="78" spans="1:16" ht="15.75" customHeight="1" hidden="1">
      <c r="A78" s="59" t="s">
        <v>33</v>
      </c>
      <c r="B78" s="158"/>
      <c r="C78" s="82"/>
      <c r="D78" s="82"/>
      <c r="E78" s="57"/>
      <c r="F78" s="82"/>
      <c r="G78" s="57"/>
      <c r="H78" s="83"/>
      <c r="I78" s="83"/>
      <c r="J78" s="83"/>
      <c r="K78" s="83"/>
      <c r="L78" s="83"/>
      <c r="M78" s="83"/>
      <c r="N78" s="124">
        <f t="shared" si="9"/>
        <v>0</v>
      </c>
      <c r="O78" s="124">
        <f t="shared" si="9"/>
        <v>0</v>
      </c>
      <c r="P78" s="124">
        <f t="shared" si="9"/>
        <v>0</v>
      </c>
    </row>
    <row r="79" spans="1:16" ht="15.75" customHeight="1" hidden="1">
      <c r="A79" s="59" t="s">
        <v>54</v>
      </c>
      <c r="B79" s="159"/>
      <c r="C79" s="82"/>
      <c r="D79" s="82"/>
      <c r="E79" s="57">
        <v>244</v>
      </c>
      <c r="F79" s="82"/>
      <c r="G79" s="57">
        <v>290</v>
      </c>
      <c r="H79" s="83"/>
      <c r="I79" s="83"/>
      <c r="J79" s="83"/>
      <c r="K79" s="83"/>
      <c r="L79" s="83"/>
      <c r="M79" s="83"/>
      <c r="N79" s="124">
        <f t="shared" si="9"/>
        <v>0</v>
      </c>
      <c r="O79" s="124">
        <f t="shared" si="9"/>
        <v>0</v>
      </c>
      <c r="P79" s="124">
        <f t="shared" si="9"/>
        <v>0</v>
      </c>
    </row>
    <row r="80" spans="1:16" ht="15.75" customHeight="1" hidden="1">
      <c r="A80" s="59" t="s">
        <v>47</v>
      </c>
      <c r="B80" s="162">
        <v>280</v>
      </c>
      <c r="C80" s="82"/>
      <c r="D80" s="82"/>
      <c r="E80" s="57">
        <v>320</v>
      </c>
      <c r="F80" s="82"/>
      <c r="G80" s="57"/>
      <c r="H80" s="83"/>
      <c r="I80" s="83"/>
      <c r="J80" s="83"/>
      <c r="K80" s="83"/>
      <c r="L80" s="83"/>
      <c r="M80" s="83"/>
      <c r="N80" s="124">
        <f t="shared" si="9"/>
        <v>0</v>
      </c>
      <c r="O80" s="124">
        <f t="shared" si="9"/>
        <v>0</v>
      </c>
      <c r="P80" s="124">
        <f t="shared" si="9"/>
        <v>0</v>
      </c>
    </row>
    <row r="81" spans="1:16" ht="15.75" customHeight="1" hidden="1">
      <c r="A81" s="59" t="s">
        <v>33</v>
      </c>
      <c r="B81" s="162"/>
      <c r="C81" s="82"/>
      <c r="D81" s="82"/>
      <c r="E81" s="57"/>
      <c r="F81" s="82"/>
      <c r="G81" s="57"/>
      <c r="H81" s="83"/>
      <c r="I81" s="83"/>
      <c r="J81" s="83"/>
      <c r="K81" s="83"/>
      <c r="L81" s="83"/>
      <c r="M81" s="83"/>
      <c r="N81" s="124">
        <f t="shared" si="9"/>
        <v>0</v>
      </c>
      <c r="O81" s="124">
        <f t="shared" si="9"/>
        <v>0</v>
      </c>
      <c r="P81" s="124">
        <f t="shared" si="9"/>
        <v>0</v>
      </c>
    </row>
    <row r="82" spans="1:16" ht="15.75" customHeight="1" hidden="1">
      <c r="A82" s="59" t="s">
        <v>80</v>
      </c>
      <c r="B82" s="162"/>
      <c r="C82" s="82"/>
      <c r="D82" s="82"/>
      <c r="E82" s="57">
        <v>321</v>
      </c>
      <c r="F82" s="82"/>
      <c r="G82" s="57">
        <v>262</v>
      </c>
      <c r="H82" s="83"/>
      <c r="I82" s="83"/>
      <c r="J82" s="83"/>
      <c r="K82" s="83"/>
      <c r="L82" s="83"/>
      <c r="M82" s="83"/>
      <c r="N82" s="124">
        <f t="shared" si="9"/>
        <v>0</v>
      </c>
      <c r="O82" s="124">
        <f t="shared" si="9"/>
        <v>0</v>
      </c>
      <c r="P82" s="124">
        <f t="shared" si="9"/>
        <v>0</v>
      </c>
    </row>
    <row r="83" spans="1:16" ht="15.75" customHeight="1" hidden="1">
      <c r="A83" s="59" t="s">
        <v>140</v>
      </c>
      <c r="B83" s="162"/>
      <c r="C83" s="82"/>
      <c r="D83" s="82"/>
      <c r="E83" s="57">
        <v>323</v>
      </c>
      <c r="F83" s="82"/>
      <c r="G83" s="57">
        <v>262</v>
      </c>
      <c r="H83" s="83"/>
      <c r="I83" s="83"/>
      <c r="J83" s="83"/>
      <c r="K83" s="83"/>
      <c r="L83" s="83"/>
      <c r="M83" s="83"/>
      <c r="N83" s="124">
        <f t="shared" si="9"/>
        <v>0</v>
      </c>
      <c r="O83" s="124">
        <f t="shared" si="9"/>
        <v>0</v>
      </c>
      <c r="P83" s="124">
        <f t="shared" si="9"/>
        <v>0</v>
      </c>
    </row>
    <row r="84" spans="1:16" s="113" customFormat="1" ht="15.75">
      <c r="A84" s="89" t="s">
        <v>115</v>
      </c>
      <c r="B84" s="90"/>
      <c r="C84" s="85" t="s">
        <v>42</v>
      </c>
      <c r="D84" s="85" t="s">
        <v>42</v>
      </c>
      <c r="E84" s="91" t="s">
        <v>42</v>
      </c>
      <c r="F84" s="85" t="s">
        <v>188</v>
      </c>
      <c r="G84" s="91" t="s">
        <v>42</v>
      </c>
      <c r="H84" s="116">
        <f aca="true" t="shared" si="10" ref="H84:M84">SUM(H86)</f>
        <v>802000</v>
      </c>
      <c r="I84" s="116">
        <f t="shared" si="10"/>
        <v>802000</v>
      </c>
      <c r="J84" s="116">
        <f t="shared" si="10"/>
        <v>802000</v>
      </c>
      <c r="K84" s="116">
        <f t="shared" si="10"/>
        <v>802000</v>
      </c>
      <c r="L84" s="116">
        <f t="shared" si="10"/>
        <v>802000</v>
      </c>
      <c r="M84" s="116">
        <f t="shared" si="10"/>
        <v>802000</v>
      </c>
      <c r="N84" s="124">
        <f t="shared" si="9"/>
        <v>0</v>
      </c>
      <c r="O84" s="124">
        <f t="shared" si="9"/>
        <v>0</v>
      </c>
      <c r="P84" s="124">
        <f t="shared" si="9"/>
        <v>0</v>
      </c>
    </row>
    <row r="85" spans="1:16" ht="15.75">
      <c r="A85" s="59" t="s">
        <v>33</v>
      </c>
      <c r="B85" s="92"/>
      <c r="C85" s="82"/>
      <c r="D85" s="82"/>
      <c r="E85" s="57"/>
      <c r="F85" s="82"/>
      <c r="G85" s="57"/>
      <c r="H85" s="83"/>
      <c r="I85" s="83"/>
      <c r="J85" s="83"/>
      <c r="K85" s="83"/>
      <c r="L85" s="83"/>
      <c r="M85" s="83"/>
      <c r="N85" s="124">
        <f t="shared" si="9"/>
        <v>0</v>
      </c>
      <c r="O85" s="124">
        <f t="shared" si="9"/>
        <v>0</v>
      </c>
      <c r="P85" s="124">
        <f t="shared" si="9"/>
        <v>0</v>
      </c>
    </row>
    <row r="86" spans="1:16" ht="31.5">
      <c r="A86" s="59" t="s">
        <v>141</v>
      </c>
      <c r="B86" s="157">
        <v>260</v>
      </c>
      <c r="C86" s="82" t="s">
        <v>183</v>
      </c>
      <c r="D86" s="82" t="s">
        <v>182</v>
      </c>
      <c r="E86" s="57">
        <v>240</v>
      </c>
      <c r="F86" s="82" t="s">
        <v>188</v>
      </c>
      <c r="G86" s="57"/>
      <c r="H86" s="83">
        <f aca="true" t="shared" si="11" ref="H86:M86">H88</f>
        <v>802000</v>
      </c>
      <c r="I86" s="83">
        <f t="shared" si="11"/>
        <v>802000</v>
      </c>
      <c r="J86" s="83">
        <f t="shared" si="11"/>
        <v>802000</v>
      </c>
      <c r="K86" s="83">
        <f t="shared" si="11"/>
        <v>802000</v>
      </c>
      <c r="L86" s="83">
        <f t="shared" si="11"/>
        <v>802000</v>
      </c>
      <c r="M86" s="83">
        <f t="shared" si="11"/>
        <v>802000</v>
      </c>
      <c r="N86" s="124">
        <f t="shared" si="9"/>
        <v>0</v>
      </c>
      <c r="O86" s="124">
        <f t="shared" si="9"/>
        <v>0</v>
      </c>
      <c r="P86" s="124">
        <f t="shared" si="9"/>
        <v>0</v>
      </c>
    </row>
    <row r="87" spans="1:16" ht="15.75">
      <c r="A87" s="59" t="s">
        <v>33</v>
      </c>
      <c r="B87" s="158"/>
      <c r="C87" s="82"/>
      <c r="D87" s="82"/>
      <c r="E87" s="57"/>
      <c r="F87" s="82"/>
      <c r="G87" s="57"/>
      <c r="H87" s="83"/>
      <c r="I87" s="83"/>
      <c r="J87" s="83"/>
      <c r="K87" s="83"/>
      <c r="L87" s="83"/>
      <c r="M87" s="83"/>
      <c r="N87" s="124">
        <f t="shared" si="9"/>
        <v>0</v>
      </c>
      <c r="O87" s="124">
        <f t="shared" si="9"/>
        <v>0</v>
      </c>
      <c r="P87" s="124">
        <f t="shared" si="9"/>
        <v>0</v>
      </c>
    </row>
    <row r="88" spans="1:16" ht="31.5">
      <c r="A88" s="59" t="s">
        <v>124</v>
      </c>
      <c r="B88" s="158"/>
      <c r="C88" s="82" t="s">
        <v>183</v>
      </c>
      <c r="D88" s="82" t="s">
        <v>182</v>
      </c>
      <c r="E88" s="57">
        <v>244</v>
      </c>
      <c r="F88" s="82" t="s">
        <v>188</v>
      </c>
      <c r="G88" s="57"/>
      <c r="H88" s="83">
        <f aca="true" t="shared" si="12" ref="H88:M88">H90+H94+H95+H97</f>
        <v>802000</v>
      </c>
      <c r="I88" s="83">
        <f t="shared" si="12"/>
        <v>802000</v>
      </c>
      <c r="J88" s="83">
        <f t="shared" si="12"/>
        <v>802000</v>
      </c>
      <c r="K88" s="83">
        <f t="shared" si="12"/>
        <v>802000</v>
      </c>
      <c r="L88" s="83">
        <f t="shared" si="12"/>
        <v>802000</v>
      </c>
      <c r="M88" s="83">
        <f t="shared" si="12"/>
        <v>802000</v>
      </c>
      <c r="N88" s="124">
        <f t="shared" si="9"/>
        <v>0</v>
      </c>
      <c r="O88" s="124">
        <f t="shared" si="9"/>
        <v>0</v>
      </c>
      <c r="P88" s="124">
        <f t="shared" si="9"/>
        <v>0</v>
      </c>
    </row>
    <row r="89" spans="1:16" ht="15.75">
      <c r="A89" s="59" t="s">
        <v>62</v>
      </c>
      <c r="B89" s="158"/>
      <c r="C89" s="82"/>
      <c r="D89" s="82"/>
      <c r="E89" s="57">
        <v>244</v>
      </c>
      <c r="F89" s="82"/>
      <c r="G89" s="57">
        <v>221</v>
      </c>
      <c r="H89" s="83"/>
      <c r="I89" s="83"/>
      <c r="J89" s="83"/>
      <c r="K89" s="83"/>
      <c r="L89" s="83"/>
      <c r="M89" s="83"/>
      <c r="N89" s="124">
        <f t="shared" si="9"/>
        <v>0</v>
      </c>
      <c r="O89" s="124">
        <f t="shared" si="9"/>
        <v>0</v>
      </c>
      <c r="P89" s="124">
        <f t="shared" si="9"/>
        <v>0</v>
      </c>
    </row>
    <row r="90" spans="1:16" ht="15.75">
      <c r="A90" s="59" t="s">
        <v>55</v>
      </c>
      <c r="B90" s="158"/>
      <c r="C90" s="82" t="s">
        <v>183</v>
      </c>
      <c r="D90" s="82" t="s">
        <v>182</v>
      </c>
      <c r="E90" s="57">
        <v>244</v>
      </c>
      <c r="F90" s="82" t="s">
        <v>188</v>
      </c>
      <c r="G90" s="57">
        <v>222</v>
      </c>
      <c r="H90" s="83">
        <v>183510</v>
      </c>
      <c r="I90" s="83">
        <v>183510</v>
      </c>
      <c r="J90" s="83">
        <v>183510</v>
      </c>
      <c r="K90" s="83">
        <v>183510</v>
      </c>
      <c r="L90" s="83">
        <v>183510</v>
      </c>
      <c r="M90" s="83">
        <v>183510</v>
      </c>
      <c r="N90" s="124">
        <f t="shared" si="9"/>
        <v>0</v>
      </c>
      <c r="O90" s="124">
        <f t="shared" si="9"/>
        <v>0</v>
      </c>
      <c r="P90" s="124">
        <f t="shared" si="9"/>
        <v>0</v>
      </c>
    </row>
    <row r="91" spans="1:16" ht="15.75" customHeight="1" hidden="1">
      <c r="A91" s="59" t="s">
        <v>63</v>
      </c>
      <c r="B91" s="158"/>
      <c r="C91" s="82"/>
      <c r="D91" s="82"/>
      <c r="E91" s="57">
        <v>244</v>
      </c>
      <c r="F91" s="82"/>
      <c r="G91" s="57">
        <v>223</v>
      </c>
      <c r="H91" s="83"/>
      <c r="I91" s="83"/>
      <c r="J91" s="83"/>
      <c r="K91" s="83"/>
      <c r="L91" s="83"/>
      <c r="M91" s="83"/>
      <c r="N91" s="124">
        <f t="shared" si="9"/>
        <v>0</v>
      </c>
      <c r="O91" s="124">
        <f t="shared" si="9"/>
        <v>0</v>
      </c>
      <c r="P91" s="124">
        <f t="shared" si="9"/>
        <v>0</v>
      </c>
    </row>
    <row r="92" spans="1:16" ht="15.75" customHeight="1" hidden="1">
      <c r="A92" s="59" t="s">
        <v>56</v>
      </c>
      <c r="B92" s="158"/>
      <c r="C92" s="82"/>
      <c r="D92" s="82"/>
      <c r="E92" s="57">
        <v>244</v>
      </c>
      <c r="F92" s="82"/>
      <c r="G92" s="57">
        <v>224</v>
      </c>
      <c r="H92" s="83"/>
      <c r="I92" s="83"/>
      <c r="J92" s="83"/>
      <c r="K92" s="83"/>
      <c r="L92" s="83"/>
      <c r="M92" s="83"/>
      <c r="N92" s="124">
        <f t="shared" si="9"/>
        <v>0</v>
      </c>
      <c r="O92" s="124">
        <f t="shared" si="9"/>
        <v>0</v>
      </c>
      <c r="P92" s="124">
        <f t="shared" si="9"/>
        <v>0</v>
      </c>
    </row>
    <row r="93" spans="1:16" ht="15.75" customHeight="1" hidden="1">
      <c r="A93" s="59" t="s">
        <v>57</v>
      </c>
      <c r="B93" s="158"/>
      <c r="C93" s="82"/>
      <c r="D93" s="82"/>
      <c r="E93" s="57">
        <v>244</v>
      </c>
      <c r="F93" s="82"/>
      <c r="G93" s="57">
        <v>225</v>
      </c>
      <c r="H93" s="83"/>
      <c r="I93" s="83"/>
      <c r="J93" s="83"/>
      <c r="K93" s="83"/>
      <c r="L93" s="83"/>
      <c r="M93" s="83"/>
      <c r="N93" s="124">
        <f t="shared" si="9"/>
        <v>0</v>
      </c>
      <c r="O93" s="124">
        <f t="shared" si="9"/>
        <v>0</v>
      </c>
      <c r="P93" s="124">
        <f t="shared" si="9"/>
        <v>0</v>
      </c>
    </row>
    <row r="94" spans="1:16" ht="15.75">
      <c r="A94" s="59" t="s">
        <v>58</v>
      </c>
      <c r="B94" s="158"/>
      <c r="C94" s="82" t="s">
        <v>183</v>
      </c>
      <c r="D94" s="82" t="s">
        <v>182</v>
      </c>
      <c r="E94" s="57">
        <v>244</v>
      </c>
      <c r="F94" s="82" t="s">
        <v>188</v>
      </c>
      <c r="G94" s="57">
        <v>226</v>
      </c>
      <c r="H94" s="83">
        <v>542422.81</v>
      </c>
      <c r="I94" s="83">
        <v>542422.81</v>
      </c>
      <c r="J94" s="83">
        <v>542422.81</v>
      </c>
      <c r="K94" s="83">
        <v>542422.81</v>
      </c>
      <c r="L94" s="83">
        <v>542422.81</v>
      </c>
      <c r="M94" s="83">
        <v>542422.81</v>
      </c>
      <c r="N94" s="124">
        <f t="shared" si="9"/>
        <v>0</v>
      </c>
      <c r="O94" s="124">
        <f t="shared" si="9"/>
        <v>0</v>
      </c>
      <c r="P94" s="124">
        <f t="shared" si="9"/>
        <v>0</v>
      </c>
    </row>
    <row r="95" spans="1:16" ht="15.75">
      <c r="A95" s="59" t="s">
        <v>142</v>
      </c>
      <c r="B95" s="158"/>
      <c r="C95" s="82" t="s">
        <v>183</v>
      </c>
      <c r="D95" s="82" t="s">
        <v>182</v>
      </c>
      <c r="E95" s="57">
        <v>244</v>
      </c>
      <c r="F95" s="82" t="s">
        <v>188</v>
      </c>
      <c r="G95" s="57">
        <v>290</v>
      </c>
      <c r="H95" s="83">
        <v>36000</v>
      </c>
      <c r="I95" s="83">
        <v>36000</v>
      </c>
      <c r="J95" s="83">
        <v>36000</v>
      </c>
      <c r="K95" s="83">
        <v>36000</v>
      </c>
      <c r="L95" s="83">
        <v>36000</v>
      </c>
      <c r="M95" s="83">
        <v>36000</v>
      </c>
      <c r="N95" s="124">
        <f t="shared" si="9"/>
        <v>0</v>
      </c>
      <c r="O95" s="124">
        <f t="shared" si="9"/>
        <v>0</v>
      </c>
      <c r="P95" s="124">
        <f t="shared" si="9"/>
        <v>0</v>
      </c>
    </row>
    <row r="96" spans="1:16" ht="15.75">
      <c r="A96" s="59" t="s">
        <v>60</v>
      </c>
      <c r="B96" s="158"/>
      <c r="C96" s="82"/>
      <c r="D96" s="82"/>
      <c r="E96" s="57">
        <v>244</v>
      </c>
      <c r="F96" s="82"/>
      <c r="G96" s="57">
        <v>310</v>
      </c>
      <c r="H96" s="83"/>
      <c r="I96" s="83"/>
      <c r="J96" s="83"/>
      <c r="K96" s="83"/>
      <c r="L96" s="83"/>
      <c r="M96" s="83"/>
      <c r="N96" s="124">
        <f t="shared" si="9"/>
        <v>0</v>
      </c>
      <c r="O96" s="124">
        <f t="shared" si="9"/>
        <v>0</v>
      </c>
      <c r="P96" s="124">
        <f t="shared" si="9"/>
        <v>0</v>
      </c>
    </row>
    <row r="97" spans="1:16" ht="15.75">
      <c r="A97" s="84" t="s">
        <v>61</v>
      </c>
      <c r="B97" s="158"/>
      <c r="C97" s="82" t="s">
        <v>183</v>
      </c>
      <c r="D97" s="82" t="s">
        <v>182</v>
      </c>
      <c r="E97" s="57">
        <v>244</v>
      </c>
      <c r="F97" s="82" t="s">
        <v>188</v>
      </c>
      <c r="G97" s="57">
        <v>340</v>
      </c>
      <c r="H97" s="83">
        <v>40067.19</v>
      </c>
      <c r="I97" s="83">
        <v>40067.19</v>
      </c>
      <c r="J97" s="83">
        <v>40067.19</v>
      </c>
      <c r="K97" s="83">
        <v>40067.19</v>
      </c>
      <c r="L97" s="83">
        <v>40067.19</v>
      </c>
      <c r="M97" s="83">
        <v>40067.19</v>
      </c>
      <c r="N97" s="124">
        <f t="shared" si="9"/>
        <v>0</v>
      </c>
      <c r="O97" s="124">
        <f t="shared" si="9"/>
        <v>0</v>
      </c>
      <c r="P97" s="124">
        <f t="shared" si="9"/>
        <v>0</v>
      </c>
    </row>
    <row r="98" spans="1:16" s="113" customFormat="1" ht="15.75">
      <c r="A98" s="78" t="s">
        <v>185</v>
      </c>
      <c r="B98" s="91"/>
      <c r="C98" s="85"/>
      <c r="D98" s="85"/>
      <c r="E98" s="91"/>
      <c r="F98" s="85"/>
      <c r="G98" s="91"/>
      <c r="H98" s="116">
        <f aca="true" t="shared" si="13" ref="H98:M98">H99+H133+H167</f>
        <v>23205663.540000003</v>
      </c>
      <c r="I98" s="116">
        <f t="shared" si="13"/>
        <v>23155935.8</v>
      </c>
      <c r="J98" s="116">
        <f t="shared" si="13"/>
        <v>21998199.6</v>
      </c>
      <c r="K98" s="116">
        <f t="shared" si="13"/>
        <v>23205663.540000003</v>
      </c>
      <c r="L98" s="116">
        <f t="shared" si="13"/>
        <v>23155935.8</v>
      </c>
      <c r="M98" s="116">
        <f t="shared" si="13"/>
        <v>21998199.6</v>
      </c>
      <c r="N98" s="124">
        <f t="shared" si="9"/>
        <v>0</v>
      </c>
      <c r="O98" s="124">
        <f t="shared" si="9"/>
        <v>0</v>
      </c>
      <c r="P98" s="124">
        <f t="shared" si="9"/>
        <v>0</v>
      </c>
    </row>
    <row r="99" spans="1:16" ht="408.75" customHeight="1">
      <c r="A99" s="59" t="s">
        <v>198</v>
      </c>
      <c r="B99" s="92"/>
      <c r="C99" s="82" t="s">
        <v>42</v>
      </c>
      <c r="D99" s="82" t="s">
        <v>42</v>
      </c>
      <c r="E99" s="57" t="s">
        <v>42</v>
      </c>
      <c r="F99" s="82" t="s">
        <v>178</v>
      </c>
      <c r="G99" s="57"/>
      <c r="H99" s="83">
        <f>H100+H103+H123+H126+H130</f>
        <v>22217212.230000004</v>
      </c>
      <c r="I99" s="83">
        <f>I100+I103+I126+I130</f>
        <v>23155935.8</v>
      </c>
      <c r="J99" s="83">
        <f>J100+J103+J126+J130</f>
        <v>21998199.6</v>
      </c>
      <c r="K99" s="116">
        <f>K100+K103+K123+K126+K130</f>
        <v>22217212.230000004</v>
      </c>
      <c r="L99" s="116">
        <f>L100+L103+L126+L130</f>
        <v>23155935.8</v>
      </c>
      <c r="M99" s="116">
        <f>M100+M103+M126+M130</f>
        <v>21998199.6</v>
      </c>
      <c r="N99" s="124">
        <f t="shared" si="9"/>
        <v>0</v>
      </c>
      <c r="O99" s="124">
        <f t="shared" si="9"/>
        <v>0</v>
      </c>
      <c r="P99" s="124">
        <f t="shared" si="9"/>
        <v>0</v>
      </c>
    </row>
    <row r="100" spans="1:16" ht="15.75">
      <c r="A100" s="59"/>
      <c r="B100" s="162">
        <v>290</v>
      </c>
      <c r="C100" s="82" t="s">
        <v>176</v>
      </c>
      <c r="D100" s="82" t="s">
        <v>177</v>
      </c>
      <c r="E100" s="57">
        <v>110</v>
      </c>
      <c r="F100" s="82" t="s">
        <v>178</v>
      </c>
      <c r="G100" s="57"/>
      <c r="H100" s="83">
        <f aca="true" t="shared" si="14" ref="H100:M100">SUM(H101:H102)</f>
        <v>1868000</v>
      </c>
      <c r="I100" s="83">
        <f t="shared" si="14"/>
        <v>3396000</v>
      </c>
      <c r="J100" s="83">
        <f t="shared" si="14"/>
        <v>1868000</v>
      </c>
      <c r="K100" s="83">
        <f t="shared" si="14"/>
        <v>1868000</v>
      </c>
      <c r="L100" s="83">
        <f t="shared" si="14"/>
        <v>3396000</v>
      </c>
      <c r="M100" s="83">
        <f t="shared" si="14"/>
        <v>1868000</v>
      </c>
      <c r="N100" s="124">
        <f t="shared" si="9"/>
        <v>0</v>
      </c>
      <c r="O100" s="124">
        <f t="shared" si="9"/>
        <v>0</v>
      </c>
      <c r="P100" s="124">
        <f t="shared" si="9"/>
        <v>0</v>
      </c>
    </row>
    <row r="101" spans="1:16" ht="21.75" customHeight="1">
      <c r="A101" s="79" t="s">
        <v>46</v>
      </c>
      <c r="B101" s="162"/>
      <c r="C101" s="82" t="s">
        <v>176</v>
      </c>
      <c r="D101" s="82" t="s">
        <v>177</v>
      </c>
      <c r="E101" s="57">
        <v>112</v>
      </c>
      <c r="F101" s="82" t="s">
        <v>178</v>
      </c>
      <c r="G101" s="57">
        <v>212</v>
      </c>
      <c r="H101" s="83">
        <v>1868000</v>
      </c>
      <c r="I101" s="83">
        <v>3396000</v>
      </c>
      <c r="J101" s="83">
        <v>1868000</v>
      </c>
      <c r="K101" s="83">
        <v>1868000</v>
      </c>
      <c r="L101" s="83">
        <v>3396000</v>
      </c>
      <c r="M101" s="83">
        <v>1868000</v>
      </c>
      <c r="N101" s="124">
        <f t="shared" si="9"/>
        <v>0</v>
      </c>
      <c r="O101" s="124">
        <f t="shared" si="9"/>
        <v>0</v>
      </c>
      <c r="P101" s="124">
        <f t="shared" si="9"/>
        <v>0</v>
      </c>
    </row>
    <row r="102" spans="1:16" ht="28.5" customHeight="1">
      <c r="A102" s="79" t="s">
        <v>46</v>
      </c>
      <c r="B102" s="162"/>
      <c r="C102" s="82"/>
      <c r="D102" s="82"/>
      <c r="E102" s="57">
        <v>112</v>
      </c>
      <c r="F102" s="82"/>
      <c r="G102" s="57">
        <v>222</v>
      </c>
      <c r="H102" s="83"/>
      <c r="I102" s="83"/>
      <c r="J102" s="83"/>
      <c r="K102" s="83"/>
      <c r="L102" s="83"/>
      <c r="M102" s="83"/>
      <c r="N102" s="124">
        <f t="shared" si="9"/>
        <v>0</v>
      </c>
      <c r="O102" s="124">
        <f t="shared" si="9"/>
        <v>0</v>
      </c>
      <c r="P102" s="124">
        <f t="shared" si="9"/>
        <v>0</v>
      </c>
    </row>
    <row r="103" spans="1:16" ht="31.5">
      <c r="A103" s="59" t="s">
        <v>141</v>
      </c>
      <c r="B103" s="157">
        <v>300</v>
      </c>
      <c r="C103" s="82" t="s">
        <v>176</v>
      </c>
      <c r="D103" s="82" t="s">
        <v>177</v>
      </c>
      <c r="E103" s="57">
        <v>240</v>
      </c>
      <c r="F103" s="82" t="s">
        <v>178</v>
      </c>
      <c r="G103" s="57"/>
      <c r="H103" s="83">
        <f aca="true" t="shared" si="15" ref="H103:M103">H105+H113</f>
        <v>14829746.96</v>
      </c>
      <c r="I103" s="83">
        <f t="shared" si="15"/>
        <v>14017640.6</v>
      </c>
      <c r="J103" s="83">
        <f t="shared" si="15"/>
        <v>14236675.6</v>
      </c>
      <c r="K103" s="83">
        <f t="shared" si="15"/>
        <v>14829746.96</v>
      </c>
      <c r="L103" s="83">
        <f t="shared" si="15"/>
        <v>14017640.6</v>
      </c>
      <c r="M103" s="83">
        <f t="shared" si="15"/>
        <v>14236675.6</v>
      </c>
      <c r="N103" s="124">
        <f t="shared" si="9"/>
        <v>0</v>
      </c>
      <c r="O103" s="124">
        <f t="shared" si="9"/>
        <v>0</v>
      </c>
      <c r="P103" s="124">
        <f t="shared" si="9"/>
        <v>0</v>
      </c>
    </row>
    <row r="104" spans="1:16" ht="18" customHeight="1">
      <c r="A104" s="59" t="s">
        <v>33</v>
      </c>
      <c r="B104" s="158"/>
      <c r="C104" s="82"/>
      <c r="D104" s="82"/>
      <c r="E104" s="57"/>
      <c r="F104" s="82"/>
      <c r="G104" s="57"/>
      <c r="H104" s="83"/>
      <c r="I104" s="83"/>
      <c r="J104" s="83"/>
      <c r="K104" s="83"/>
      <c r="L104" s="83"/>
      <c r="M104" s="83"/>
      <c r="N104" s="124">
        <f t="shared" si="9"/>
        <v>0</v>
      </c>
      <c r="O104" s="124">
        <f t="shared" si="9"/>
        <v>0</v>
      </c>
      <c r="P104" s="124">
        <f t="shared" si="9"/>
        <v>0</v>
      </c>
    </row>
    <row r="105" spans="1:16" ht="31.5" hidden="1">
      <c r="A105" s="59" t="s">
        <v>123</v>
      </c>
      <c r="B105" s="158"/>
      <c r="C105" s="82"/>
      <c r="D105" s="82"/>
      <c r="E105" s="57">
        <v>243</v>
      </c>
      <c r="F105" s="82"/>
      <c r="G105" s="57"/>
      <c r="H105" s="83"/>
      <c r="I105" s="83"/>
      <c r="J105" s="83"/>
      <c r="K105" s="83"/>
      <c r="L105" s="83"/>
      <c r="M105" s="83"/>
      <c r="N105" s="124">
        <f t="shared" si="9"/>
        <v>0</v>
      </c>
      <c r="O105" s="124">
        <f t="shared" si="9"/>
        <v>0</v>
      </c>
      <c r="P105" s="124">
        <f t="shared" si="9"/>
        <v>0</v>
      </c>
    </row>
    <row r="106" spans="1:16" ht="15.75" customHeight="1" hidden="1">
      <c r="A106" s="59" t="s">
        <v>55</v>
      </c>
      <c r="B106" s="158"/>
      <c r="C106" s="82"/>
      <c r="D106" s="82"/>
      <c r="E106" s="57">
        <v>243</v>
      </c>
      <c r="F106" s="82"/>
      <c r="G106" s="57">
        <v>222</v>
      </c>
      <c r="H106" s="83"/>
      <c r="I106" s="83"/>
      <c r="J106" s="83"/>
      <c r="K106" s="83"/>
      <c r="L106" s="83"/>
      <c r="M106" s="83"/>
      <c r="N106" s="124">
        <f t="shared" si="9"/>
        <v>0</v>
      </c>
      <c r="O106" s="124">
        <f t="shared" si="9"/>
        <v>0</v>
      </c>
      <c r="P106" s="124">
        <f t="shared" si="9"/>
        <v>0</v>
      </c>
    </row>
    <row r="107" spans="1:16" ht="15.75" customHeight="1" hidden="1">
      <c r="A107" s="59" t="s">
        <v>56</v>
      </c>
      <c r="B107" s="158"/>
      <c r="C107" s="82"/>
      <c r="D107" s="82"/>
      <c r="E107" s="57">
        <v>243</v>
      </c>
      <c r="F107" s="82"/>
      <c r="G107" s="57">
        <v>224</v>
      </c>
      <c r="H107" s="83"/>
      <c r="I107" s="83"/>
      <c r="J107" s="83"/>
      <c r="K107" s="83"/>
      <c r="L107" s="83"/>
      <c r="M107" s="83"/>
      <c r="N107" s="124">
        <f t="shared" si="9"/>
        <v>0</v>
      </c>
      <c r="O107" s="124">
        <f t="shared" si="9"/>
        <v>0</v>
      </c>
      <c r="P107" s="124">
        <f t="shared" si="9"/>
        <v>0</v>
      </c>
    </row>
    <row r="108" spans="1:16" ht="15.75" customHeight="1" hidden="1">
      <c r="A108" s="59" t="s">
        <v>57</v>
      </c>
      <c r="B108" s="158"/>
      <c r="C108" s="82"/>
      <c r="D108" s="82"/>
      <c r="E108" s="57">
        <v>243</v>
      </c>
      <c r="F108" s="82"/>
      <c r="G108" s="57">
        <v>225</v>
      </c>
      <c r="H108" s="83"/>
      <c r="I108" s="83"/>
      <c r="J108" s="83"/>
      <c r="K108" s="83"/>
      <c r="L108" s="83"/>
      <c r="M108" s="83"/>
      <c r="N108" s="124">
        <f t="shared" si="9"/>
        <v>0</v>
      </c>
      <c r="O108" s="124">
        <f t="shared" si="9"/>
        <v>0</v>
      </c>
      <c r="P108" s="124">
        <f t="shared" si="9"/>
        <v>0</v>
      </c>
    </row>
    <row r="109" spans="1:16" ht="15.75" customHeight="1" hidden="1">
      <c r="A109" s="59" t="s">
        <v>58</v>
      </c>
      <c r="B109" s="158"/>
      <c r="C109" s="82"/>
      <c r="D109" s="82"/>
      <c r="E109" s="57">
        <v>243</v>
      </c>
      <c r="F109" s="82"/>
      <c r="G109" s="57">
        <v>226</v>
      </c>
      <c r="H109" s="83"/>
      <c r="I109" s="83"/>
      <c r="J109" s="83"/>
      <c r="K109" s="83"/>
      <c r="L109" s="83"/>
      <c r="M109" s="83"/>
      <c r="N109" s="124">
        <f t="shared" si="9"/>
        <v>0</v>
      </c>
      <c r="O109" s="124">
        <f t="shared" si="9"/>
        <v>0</v>
      </c>
      <c r="P109" s="124">
        <f t="shared" si="9"/>
        <v>0</v>
      </c>
    </row>
    <row r="110" spans="1:16" ht="15.75" customHeight="1" hidden="1">
      <c r="A110" s="59" t="s">
        <v>59</v>
      </c>
      <c r="B110" s="158"/>
      <c r="C110" s="82"/>
      <c r="D110" s="82"/>
      <c r="E110" s="57">
        <v>243</v>
      </c>
      <c r="F110" s="82"/>
      <c r="G110" s="57">
        <v>290</v>
      </c>
      <c r="H110" s="83"/>
      <c r="I110" s="83"/>
      <c r="J110" s="83"/>
      <c r="K110" s="83"/>
      <c r="L110" s="83"/>
      <c r="M110" s="83"/>
      <c r="N110" s="124">
        <f t="shared" si="9"/>
        <v>0</v>
      </c>
      <c r="O110" s="124">
        <f t="shared" si="9"/>
        <v>0</v>
      </c>
      <c r="P110" s="124">
        <f t="shared" si="9"/>
        <v>0</v>
      </c>
    </row>
    <row r="111" spans="1:16" ht="15.75" customHeight="1" hidden="1">
      <c r="A111" s="59" t="s">
        <v>60</v>
      </c>
      <c r="B111" s="158"/>
      <c r="C111" s="82"/>
      <c r="D111" s="82"/>
      <c r="E111" s="57">
        <v>243</v>
      </c>
      <c r="F111" s="82"/>
      <c r="G111" s="57">
        <v>310</v>
      </c>
      <c r="H111" s="83"/>
      <c r="I111" s="83"/>
      <c r="J111" s="83"/>
      <c r="K111" s="83"/>
      <c r="L111" s="83"/>
      <c r="M111" s="83"/>
      <c r="N111" s="124">
        <f t="shared" si="9"/>
        <v>0</v>
      </c>
      <c r="O111" s="124">
        <f t="shared" si="9"/>
        <v>0</v>
      </c>
      <c r="P111" s="124">
        <f t="shared" si="9"/>
        <v>0</v>
      </c>
    </row>
    <row r="112" spans="1:16" ht="15.75" customHeight="1" hidden="1">
      <c r="A112" s="59" t="s">
        <v>61</v>
      </c>
      <c r="B112" s="158"/>
      <c r="C112" s="82"/>
      <c r="D112" s="82"/>
      <c r="E112" s="57">
        <v>243</v>
      </c>
      <c r="F112" s="82"/>
      <c r="G112" s="57">
        <v>340</v>
      </c>
      <c r="H112" s="83"/>
      <c r="I112" s="83"/>
      <c r="J112" s="83"/>
      <c r="K112" s="83"/>
      <c r="L112" s="83"/>
      <c r="M112" s="83"/>
      <c r="N112" s="124">
        <f t="shared" si="9"/>
        <v>0</v>
      </c>
      <c r="O112" s="124">
        <f t="shared" si="9"/>
        <v>0</v>
      </c>
      <c r="P112" s="124">
        <f t="shared" si="9"/>
        <v>0</v>
      </c>
    </row>
    <row r="113" spans="1:16" ht="31.5">
      <c r="A113" s="59" t="s">
        <v>139</v>
      </c>
      <c r="B113" s="158"/>
      <c r="C113" s="82" t="s">
        <v>176</v>
      </c>
      <c r="D113" s="82" t="s">
        <v>177</v>
      </c>
      <c r="E113" s="57">
        <v>244</v>
      </c>
      <c r="F113" s="82" t="s">
        <v>178</v>
      </c>
      <c r="G113" s="57"/>
      <c r="H113" s="83">
        <f aca="true" t="shared" si="16" ref="H113:M113">SUM(H114:H122)</f>
        <v>14829746.96</v>
      </c>
      <c r="I113" s="83">
        <f t="shared" si="16"/>
        <v>14017640.6</v>
      </c>
      <c r="J113" s="83">
        <f t="shared" si="16"/>
        <v>14236675.6</v>
      </c>
      <c r="K113" s="83">
        <f t="shared" si="16"/>
        <v>14829746.96</v>
      </c>
      <c r="L113" s="83">
        <f t="shared" si="16"/>
        <v>14017640.6</v>
      </c>
      <c r="M113" s="83">
        <f t="shared" si="16"/>
        <v>14236675.6</v>
      </c>
      <c r="N113" s="124">
        <f t="shared" si="9"/>
        <v>0</v>
      </c>
      <c r="O113" s="124">
        <f t="shared" si="9"/>
        <v>0</v>
      </c>
      <c r="P113" s="124">
        <f t="shared" si="9"/>
        <v>0</v>
      </c>
    </row>
    <row r="114" spans="1:16" ht="15.75" customHeight="1" hidden="1">
      <c r="A114" s="59" t="s">
        <v>62</v>
      </c>
      <c r="B114" s="158"/>
      <c r="C114" s="82"/>
      <c r="D114" s="82"/>
      <c r="E114" s="57">
        <v>244</v>
      </c>
      <c r="F114" s="82"/>
      <c r="G114" s="57">
        <v>221</v>
      </c>
      <c r="H114" s="83"/>
      <c r="I114" s="83"/>
      <c r="J114" s="83"/>
      <c r="K114" s="83"/>
      <c r="L114" s="83"/>
      <c r="M114" s="83"/>
      <c r="N114" s="124">
        <f t="shared" si="9"/>
        <v>0</v>
      </c>
      <c r="O114" s="124">
        <f t="shared" si="9"/>
        <v>0</v>
      </c>
      <c r="P114" s="124">
        <f t="shared" si="9"/>
        <v>0</v>
      </c>
    </row>
    <row r="115" spans="1:16" ht="15.75" customHeight="1" hidden="1">
      <c r="A115" s="59" t="s">
        <v>55</v>
      </c>
      <c r="B115" s="158"/>
      <c r="C115" s="82"/>
      <c r="D115" s="82"/>
      <c r="E115" s="57">
        <v>244</v>
      </c>
      <c r="F115" s="82"/>
      <c r="G115" s="57">
        <v>222</v>
      </c>
      <c r="H115" s="83"/>
      <c r="I115" s="83"/>
      <c r="J115" s="83"/>
      <c r="K115" s="83"/>
      <c r="L115" s="83"/>
      <c r="M115" s="83"/>
      <c r="N115" s="124">
        <f t="shared" si="9"/>
        <v>0</v>
      </c>
      <c r="O115" s="124">
        <f t="shared" si="9"/>
        <v>0</v>
      </c>
      <c r="P115" s="124">
        <f t="shared" si="9"/>
        <v>0</v>
      </c>
    </row>
    <row r="116" spans="1:16" ht="15.75" customHeight="1" hidden="1">
      <c r="A116" s="59" t="s">
        <v>63</v>
      </c>
      <c r="B116" s="158"/>
      <c r="C116" s="82"/>
      <c r="D116" s="82"/>
      <c r="E116" s="57">
        <v>244</v>
      </c>
      <c r="F116" s="82"/>
      <c r="G116" s="57">
        <v>223</v>
      </c>
      <c r="H116" s="83"/>
      <c r="I116" s="83"/>
      <c r="J116" s="83"/>
      <c r="K116" s="83"/>
      <c r="L116" s="83"/>
      <c r="M116" s="83"/>
      <c r="N116" s="124">
        <f t="shared" si="9"/>
        <v>0</v>
      </c>
      <c r="O116" s="124">
        <f t="shared" si="9"/>
        <v>0</v>
      </c>
      <c r="P116" s="124">
        <f t="shared" si="9"/>
        <v>0</v>
      </c>
    </row>
    <row r="117" spans="1:16" ht="15.75" customHeight="1" hidden="1">
      <c r="A117" s="59" t="s">
        <v>56</v>
      </c>
      <c r="B117" s="158"/>
      <c r="C117" s="82"/>
      <c r="D117" s="82"/>
      <c r="E117" s="57">
        <v>244</v>
      </c>
      <c r="F117" s="82"/>
      <c r="G117" s="57">
        <v>224</v>
      </c>
      <c r="H117" s="83"/>
      <c r="I117" s="83"/>
      <c r="J117" s="83"/>
      <c r="K117" s="83"/>
      <c r="L117" s="83"/>
      <c r="M117" s="83"/>
      <c r="N117" s="124">
        <f t="shared" si="9"/>
        <v>0</v>
      </c>
      <c r="O117" s="124">
        <f t="shared" si="9"/>
        <v>0</v>
      </c>
      <c r="P117" s="124">
        <f t="shared" si="9"/>
        <v>0</v>
      </c>
    </row>
    <row r="118" spans="1:16" ht="15.75" customHeight="1" hidden="1">
      <c r="A118" s="59" t="s">
        <v>57</v>
      </c>
      <c r="B118" s="158"/>
      <c r="C118" s="82"/>
      <c r="D118" s="82"/>
      <c r="E118" s="57">
        <v>244</v>
      </c>
      <c r="F118" s="82"/>
      <c r="G118" s="57">
        <v>225</v>
      </c>
      <c r="H118" s="83"/>
      <c r="I118" s="83"/>
      <c r="J118" s="83"/>
      <c r="K118" s="83"/>
      <c r="L118" s="83"/>
      <c r="M118" s="83"/>
      <c r="N118" s="124">
        <f t="shared" si="9"/>
        <v>0</v>
      </c>
      <c r="O118" s="124">
        <f t="shared" si="9"/>
        <v>0</v>
      </c>
      <c r="P118" s="124">
        <f t="shared" si="9"/>
        <v>0</v>
      </c>
    </row>
    <row r="119" spans="1:16" ht="23.25" customHeight="1">
      <c r="A119" s="59" t="s">
        <v>58</v>
      </c>
      <c r="B119" s="158"/>
      <c r="C119" s="82" t="s">
        <v>176</v>
      </c>
      <c r="D119" s="82" t="s">
        <v>177</v>
      </c>
      <c r="E119" s="57">
        <v>244</v>
      </c>
      <c r="F119" s="82" t="s">
        <v>178</v>
      </c>
      <c r="G119" s="57">
        <v>226</v>
      </c>
      <c r="H119" s="83">
        <f>12821921.14+940873.32+755010+253200+58742.5</f>
        <v>14829746.96</v>
      </c>
      <c r="I119" s="83">
        <v>14017640.6</v>
      </c>
      <c r="J119" s="83">
        <v>14236675.6</v>
      </c>
      <c r="K119" s="83">
        <f>12821921.14+940873.32+755010+253200+58742.5</f>
        <v>14829746.96</v>
      </c>
      <c r="L119" s="83">
        <v>14017640.6</v>
      </c>
      <c r="M119" s="83">
        <v>14236675.6</v>
      </c>
      <c r="N119" s="124">
        <f t="shared" si="9"/>
        <v>0</v>
      </c>
      <c r="O119" s="124">
        <f t="shared" si="9"/>
        <v>0</v>
      </c>
      <c r="P119" s="124">
        <f t="shared" si="9"/>
        <v>0</v>
      </c>
    </row>
    <row r="120" spans="1:16" ht="15.75" customHeight="1" hidden="1">
      <c r="A120" s="59" t="s">
        <v>142</v>
      </c>
      <c r="B120" s="158"/>
      <c r="C120" s="82"/>
      <c r="D120" s="82"/>
      <c r="E120" s="57">
        <v>244</v>
      </c>
      <c r="F120" s="82"/>
      <c r="G120" s="57">
        <v>290</v>
      </c>
      <c r="H120" s="83"/>
      <c r="I120" s="83"/>
      <c r="J120" s="83"/>
      <c r="K120" s="83"/>
      <c r="L120" s="83"/>
      <c r="M120" s="83"/>
      <c r="N120" s="124">
        <f t="shared" si="9"/>
        <v>0</v>
      </c>
      <c r="O120" s="124">
        <f t="shared" si="9"/>
        <v>0</v>
      </c>
      <c r="P120" s="124">
        <f t="shared" si="9"/>
        <v>0</v>
      </c>
    </row>
    <row r="121" spans="1:16" ht="15.75" customHeight="1" hidden="1">
      <c r="A121" s="59" t="s">
        <v>60</v>
      </c>
      <c r="B121" s="158"/>
      <c r="C121" s="82"/>
      <c r="D121" s="82"/>
      <c r="E121" s="57">
        <v>244</v>
      </c>
      <c r="F121" s="82"/>
      <c r="G121" s="57">
        <v>310</v>
      </c>
      <c r="H121" s="83"/>
      <c r="I121" s="83"/>
      <c r="J121" s="83"/>
      <c r="K121" s="83"/>
      <c r="L121" s="83"/>
      <c r="M121" s="83"/>
      <c r="N121" s="124">
        <f t="shared" si="9"/>
        <v>0</v>
      </c>
      <c r="O121" s="124">
        <f t="shared" si="9"/>
        <v>0</v>
      </c>
      <c r="P121" s="124">
        <f t="shared" si="9"/>
        <v>0</v>
      </c>
    </row>
    <row r="122" spans="1:16" ht="15.75" customHeight="1" hidden="1">
      <c r="A122" s="59" t="s">
        <v>61</v>
      </c>
      <c r="B122" s="159"/>
      <c r="C122" s="82"/>
      <c r="D122" s="82"/>
      <c r="E122" s="57">
        <v>244</v>
      </c>
      <c r="F122" s="82"/>
      <c r="G122" s="57">
        <v>340</v>
      </c>
      <c r="H122" s="83"/>
      <c r="I122" s="83"/>
      <c r="J122" s="83"/>
      <c r="K122" s="83"/>
      <c r="L122" s="83"/>
      <c r="M122" s="83"/>
      <c r="N122" s="124">
        <f t="shared" si="9"/>
        <v>0</v>
      </c>
      <c r="O122" s="124">
        <f t="shared" si="9"/>
        <v>0</v>
      </c>
      <c r="P122" s="124">
        <f t="shared" si="9"/>
        <v>0</v>
      </c>
    </row>
    <row r="123" spans="1:16" ht="24" customHeight="1">
      <c r="A123" s="59" t="s">
        <v>122</v>
      </c>
      <c r="B123" s="157">
        <v>310</v>
      </c>
      <c r="C123" s="82" t="s">
        <v>176</v>
      </c>
      <c r="D123" s="82" t="s">
        <v>177</v>
      </c>
      <c r="E123" s="57">
        <v>830</v>
      </c>
      <c r="F123" s="82" t="s">
        <v>178</v>
      </c>
      <c r="G123" s="57"/>
      <c r="H123" s="83">
        <f>SUM(H125)</f>
        <v>1003552.14</v>
      </c>
      <c r="I123" s="83"/>
      <c r="J123" s="83"/>
      <c r="K123" s="83">
        <f>SUM(K125)</f>
        <v>1003552.14</v>
      </c>
      <c r="L123" s="83"/>
      <c r="M123" s="83"/>
      <c r="N123" s="124">
        <f t="shared" si="9"/>
        <v>0</v>
      </c>
      <c r="O123" s="124">
        <f t="shared" si="9"/>
        <v>0</v>
      </c>
      <c r="P123" s="124">
        <f t="shared" si="9"/>
        <v>0</v>
      </c>
    </row>
    <row r="124" spans="1:16" ht="20.25" customHeight="1">
      <c r="A124" s="59" t="s">
        <v>33</v>
      </c>
      <c r="B124" s="158"/>
      <c r="C124" s="82"/>
      <c r="D124" s="82"/>
      <c r="E124" s="57"/>
      <c r="F124" s="82"/>
      <c r="G124" s="57"/>
      <c r="H124" s="83"/>
      <c r="I124" s="83"/>
      <c r="J124" s="83"/>
      <c r="K124" s="83"/>
      <c r="L124" s="83"/>
      <c r="M124" s="83"/>
      <c r="N124" s="124">
        <f t="shared" si="9"/>
        <v>0</v>
      </c>
      <c r="O124" s="124">
        <f t="shared" si="9"/>
        <v>0</v>
      </c>
      <c r="P124" s="124">
        <f t="shared" si="9"/>
        <v>0</v>
      </c>
    </row>
    <row r="125" spans="1:16" ht="82.5" customHeight="1">
      <c r="A125" s="59" t="s">
        <v>127</v>
      </c>
      <c r="B125" s="159"/>
      <c r="C125" s="82" t="s">
        <v>176</v>
      </c>
      <c r="D125" s="82" t="s">
        <v>177</v>
      </c>
      <c r="E125" s="57">
        <v>831</v>
      </c>
      <c r="F125" s="82" t="s">
        <v>178</v>
      </c>
      <c r="G125" s="57">
        <v>290</v>
      </c>
      <c r="H125" s="83">
        <f>SUM(980933.14+22619)</f>
        <v>1003552.14</v>
      </c>
      <c r="I125" s="83"/>
      <c r="J125" s="83"/>
      <c r="K125" s="83">
        <f>SUM(980933.14+22619)</f>
        <v>1003552.14</v>
      </c>
      <c r="L125" s="83"/>
      <c r="M125" s="83"/>
      <c r="N125" s="124">
        <f t="shared" si="9"/>
        <v>0</v>
      </c>
      <c r="O125" s="124">
        <f t="shared" si="9"/>
        <v>0</v>
      </c>
      <c r="P125" s="124">
        <f t="shared" si="9"/>
        <v>0</v>
      </c>
    </row>
    <row r="126" spans="1:16" ht="31.5">
      <c r="A126" s="59" t="s">
        <v>47</v>
      </c>
      <c r="B126" s="162">
        <v>320</v>
      </c>
      <c r="C126" s="82"/>
      <c r="D126" s="82"/>
      <c r="E126" s="57">
        <v>320</v>
      </c>
      <c r="F126" s="82" t="s">
        <v>178</v>
      </c>
      <c r="G126" s="57"/>
      <c r="H126" s="83">
        <f>H128</f>
        <v>28600.32</v>
      </c>
      <c r="I126" s="83"/>
      <c r="J126" s="83"/>
      <c r="K126" s="83">
        <f>K128</f>
        <v>28600.32</v>
      </c>
      <c r="L126" s="83"/>
      <c r="M126" s="83"/>
      <c r="N126" s="124">
        <f t="shared" si="9"/>
        <v>0</v>
      </c>
      <c r="O126" s="124">
        <f t="shared" si="9"/>
        <v>0</v>
      </c>
      <c r="P126" s="124">
        <f t="shared" si="9"/>
        <v>0</v>
      </c>
    </row>
    <row r="127" spans="1:16" ht="15.75">
      <c r="A127" s="59" t="s">
        <v>33</v>
      </c>
      <c r="B127" s="162"/>
      <c r="C127" s="82"/>
      <c r="D127" s="82"/>
      <c r="E127" s="57"/>
      <c r="F127" s="82"/>
      <c r="G127" s="57"/>
      <c r="H127" s="83"/>
      <c r="I127" s="83"/>
      <c r="J127" s="83"/>
      <c r="K127" s="83"/>
      <c r="L127" s="83"/>
      <c r="M127" s="83"/>
      <c r="N127" s="124">
        <f t="shared" si="9"/>
        <v>0</v>
      </c>
      <c r="O127" s="124">
        <f t="shared" si="9"/>
        <v>0</v>
      </c>
      <c r="P127" s="124">
        <f t="shared" si="9"/>
        <v>0</v>
      </c>
    </row>
    <row r="128" spans="1:16" ht="31.5">
      <c r="A128" s="59" t="s">
        <v>80</v>
      </c>
      <c r="B128" s="162"/>
      <c r="C128" s="82" t="s">
        <v>176</v>
      </c>
      <c r="D128" s="82" t="s">
        <v>177</v>
      </c>
      <c r="E128" s="57">
        <v>321</v>
      </c>
      <c r="F128" s="82" t="s">
        <v>178</v>
      </c>
      <c r="G128" s="57">
        <v>262</v>
      </c>
      <c r="H128" s="83">
        <v>28600.32</v>
      </c>
      <c r="I128" s="83"/>
      <c r="J128" s="83"/>
      <c r="K128" s="83">
        <v>28600.32</v>
      </c>
      <c r="L128" s="83"/>
      <c r="M128" s="83"/>
      <c r="N128" s="124">
        <f t="shared" si="9"/>
        <v>0</v>
      </c>
      <c r="O128" s="124">
        <f t="shared" si="9"/>
        <v>0</v>
      </c>
      <c r="P128" s="124">
        <f t="shared" si="9"/>
        <v>0</v>
      </c>
    </row>
    <row r="129" spans="1:16" ht="31.5" hidden="1">
      <c r="A129" s="59" t="s">
        <v>140</v>
      </c>
      <c r="B129" s="162"/>
      <c r="C129" s="82"/>
      <c r="D129" s="82"/>
      <c r="E129" s="57">
        <v>323</v>
      </c>
      <c r="F129" s="82"/>
      <c r="G129" s="57">
        <v>262</v>
      </c>
      <c r="H129" s="83"/>
      <c r="I129" s="83"/>
      <c r="J129" s="83"/>
      <c r="K129" s="83"/>
      <c r="L129" s="83"/>
      <c r="M129" s="83"/>
      <c r="N129" s="124">
        <f t="shared" si="9"/>
        <v>0</v>
      </c>
      <c r="O129" s="124">
        <f t="shared" si="9"/>
        <v>0</v>
      </c>
      <c r="P129" s="124">
        <f t="shared" si="9"/>
        <v>0</v>
      </c>
    </row>
    <row r="130" spans="1:16" ht="15.75">
      <c r="A130" s="59" t="s">
        <v>136</v>
      </c>
      <c r="B130" s="158">
        <v>330</v>
      </c>
      <c r="C130" s="82" t="s">
        <v>176</v>
      </c>
      <c r="D130" s="82" t="s">
        <v>177</v>
      </c>
      <c r="E130" s="57">
        <v>340</v>
      </c>
      <c r="F130" s="82" t="s">
        <v>178</v>
      </c>
      <c r="G130" s="57"/>
      <c r="H130" s="83">
        <f>H132</f>
        <v>4487312.8100000005</v>
      </c>
      <c r="I130" s="83">
        <v>5742295.2</v>
      </c>
      <c r="J130" s="83">
        <v>5893524</v>
      </c>
      <c r="K130" s="83">
        <f>K132</f>
        <v>4487312.8100000005</v>
      </c>
      <c r="L130" s="83">
        <v>5742295.2</v>
      </c>
      <c r="M130" s="83">
        <v>5893524</v>
      </c>
      <c r="N130" s="124">
        <f t="shared" si="9"/>
        <v>0</v>
      </c>
      <c r="O130" s="124">
        <f t="shared" si="9"/>
        <v>0</v>
      </c>
      <c r="P130" s="124">
        <f t="shared" si="9"/>
        <v>0</v>
      </c>
    </row>
    <row r="131" spans="1:16" ht="15.75">
      <c r="A131" s="59" t="s">
        <v>33</v>
      </c>
      <c r="B131" s="158"/>
      <c r="C131" s="82"/>
      <c r="D131" s="82"/>
      <c r="E131" s="57"/>
      <c r="F131" s="82"/>
      <c r="G131" s="57"/>
      <c r="H131" s="83"/>
      <c r="I131" s="83"/>
      <c r="J131" s="83"/>
      <c r="K131" s="83"/>
      <c r="L131" s="83"/>
      <c r="M131" s="83"/>
      <c r="N131" s="124">
        <f t="shared" si="9"/>
        <v>0</v>
      </c>
      <c r="O131" s="124">
        <f t="shared" si="9"/>
        <v>0</v>
      </c>
      <c r="P131" s="124">
        <f t="shared" si="9"/>
        <v>0</v>
      </c>
    </row>
    <row r="132" spans="1:16" ht="15.75">
      <c r="A132" s="59" t="s">
        <v>137</v>
      </c>
      <c r="B132" s="159"/>
      <c r="C132" s="82" t="s">
        <v>176</v>
      </c>
      <c r="D132" s="82" t="s">
        <v>177</v>
      </c>
      <c r="E132" s="57">
        <v>340</v>
      </c>
      <c r="F132" s="82" t="s">
        <v>178</v>
      </c>
      <c r="G132" s="57">
        <v>290</v>
      </c>
      <c r="H132" s="83">
        <f>5262206.4-774893.59</f>
        <v>4487312.8100000005</v>
      </c>
      <c r="I132" s="83">
        <v>5742295.2</v>
      </c>
      <c r="J132" s="83">
        <v>5893524</v>
      </c>
      <c r="K132" s="83">
        <f>5262206.4-774893.59</f>
        <v>4487312.8100000005</v>
      </c>
      <c r="L132" s="83">
        <v>5742295.2</v>
      </c>
      <c r="M132" s="83">
        <v>5893524</v>
      </c>
      <c r="N132" s="124">
        <f t="shared" si="9"/>
        <v>0</v>
      </c>
      <c r="O132" s="124">
        <f t="shared" si="9"/>
        <v>0</v>
      </c>
      <c r="P132" s="124">
        <f t="shared" si="9"/>
        <v>0</v>
      </c>
    </row>
    <row r="133" spans="1:16" ht="124.5" customHeight="1" thickBot="1">
      <c r="A133" s="59" t="s">
        <v>184</v>
      </c>
      <c r="B133" s="82" t="s">
        <v>42</v>
      </c>
      <c r="C133" s="82" t="s">
        <v>42</v>
      </c>
      <c r="D133" s="82" t="s">
        <v>42</v>
      </c>
      <c r="E133" s="57" t="s">
        <v>42</v>
      </c>
      <c r="F133" s="95" t="s">
        <v>180</v>
      </c>
      <c r="G133" s="57"/>
      <c r="H133" s="83">
        <f>SUM(H134+H137+H147+H157+H164+H166)+H160</f>
        <v>104757.72</v>
      </c>
      <c r="I133" s="83">
        <f>SUM(I134+I137+I147+I157+I164+I166)</f>
        <v>0</v>
      </c>
      <c r="J133" s="83">
        <f>SUM(J134+J137+J147+J157+J164+J166)</f>
        <v>0</v>
      </c>
      <c r="K133" s="116">
        <f>SUM(K134+K137+K147+K157+K164+K166)+K160</f>
        <v>104757.72</v>
      </c>
      <c r="L133" s="116">
        <f>SUM(L134+L137+L147+L157+L164+L166)</f>
        <v>0</v>
      </c>
      <c r="M133" s="116">
        <f>SUM(M134+M137+M147+M157+M164+M166)</f>
        <v>0</v>
      </c>
      <c r="N133" s="124">
        <f t="shared" si="9"/>
        <v>0</v>
      </c>
      <c r="O133" s="124">
        <f t="shared" si="9"/>
        <v>0</v>
      </c>
      <c r="P133" s="124">
        <f t="shared" si="9"/>
        <v>0</v>
      </c>
    </row>
    <row r="134" spans="1:16" ht="15.75" hidden="1">
      <c r="A134" s="59" t="s">
        <v>130</v>
      </c>
      <c r="B134" s="162">
        <v>290</v>
      </c>
      <c r="C134" s="82"/>
      <c r="D134" s="82"/>
      <c r="E134" s="57">
        <v>110</v>
      </c>
      <c r="F134" s="82"/>
      <c r="G134" s="57"/>
      <c r="H134" s="83">
        <f aca="true" t="shared" si="17" ref="H134:M134">SUM(H135:H136)</f>
        <v>0</v>
      </c>
      <c r="I134" s="83">
        <f t="shared" si="17"/>
        <v>0</v>
      </c>
      <c r="J134" s="83">
        <f t="shared" si="17"/>
        <v>0</v>
      </c>
      <c r="K134" s="83">
        <f t="shared" si="17"/>
        <v>0</v>
      </c>
      <c r="L134" s="83">
        <f t="shared" si="17"/>
        <v>0</v>
      </c>
      <c r="M134" s="83">
        <f t="shared" si="17"/>
        <v>0</v>
      </c>
      <c r="N134" s="124">
        <f t="shared" si="9"/>
        <v>0</v>
      </c>
      <c r="O134" s="124">
        <f t="shared" si="9"/>
        <v>0</v>
      </c>
      <c r="P134" s="124">
        <f t="shared" si="9"/>
        <v>0</v>
      </c>
    </row>
    <row r="135" spans="1:16" ht="31.5" hidden="1">
      <c r="A135" s="79" t="s">
        <v>46</v>
      </c>
      <c r="B135" s="162"/>
      <c r="C135" s="82"/>
      <c r="D135" s="82"/>
      <c r="E135" s="57">
        <v>112</v>
      </c>
      <c r="F135" s="82"/>
      <c r="G135" s="57">
        <v>212</v>
      </c>
      <c r="H135" s="83"/>
      <c r="I135" s="83"/>
      <c r="J135" s="83"/>
      <c r="K135" s="83"/>
      <c r="L135" s="83"/>
      <c r="M135" s="83"/>
      <c r="N135" s="124">
        <f t="shared" si="9"/>
        <v>0</v>
      </c>
      <c r="O135" s="124">
        <f t="shared" si="9"/>
        <v>0</v>
      </c>
      <c r="P135" s="124">
        <f t="shared" si="9"/>
        <v>0</v>
      </c>
    </row>
    <row r="136" spans="1:16" ht="31.5" hidden="1">
      <c r="A136" s="79" t="s">
        <v>46</v>
      </c>
      <c r="B136" s="162"/>
      <c r="C136" s="82"/>
      <c r="D136" s="82"/>
      <c r="E136" s="57">
        <v>112</v>
      </c>
      <c r="F136" s="82"/>
      <c r="G136" s="57">
        <v>222</v>
      </c>
      <c r="H136" s="83"/>
      <c r="I136" s="83"/>
      <c r="J136" s="83"/>
      <c r="K136" s="83"/>
      <c r="L136" s="83"/>
      <c r="M136" s="83"/>
      <c r="N136" s="124">
        <f t="shared" si="9"/>
        <v>0</v>
      </c>
      <c r="O136" s="124">
        <f t="shared" si="9"/>
        <v>0</v>
      </c>
      <c r="P136" s="124">
        <f t="shared" si="9"/>
        <v>0</v>
      </c>
    </row>
    <row r="137" spans="1:16" ht="31.5" hidden="1">
      <c r="A137" s="59" t="s">
        <v>141</v>
      </c>
      <c r="B137" s="157">
        <v>300</v>
      </c>
      <c r="C137" s="82"/>
      <c r="D137" s="82"/>
      <c r="E137" s="57">
        <v>240</v>
      </c>
      <c r="F137" s="82"/>
      <c r="G137" s="57"/>
      <c r="H137" s="83"/>
      <c r="I137" s="83"/>
      <c r="J137" s="83"/>
      <c r="K137" s="83"/>
      <c r="L137" s="83"/>
      <c r="M137" s="83"/>
      <c r="N137" s="124">
        <f t="shared" si="9"/>
        <v>0</v>
      </c>
      <c r="O137" s="124">
        <f t="shared" si="9"/>
        <v>0</v>
      </c>
      <c r="P137" s="124">
        <f t="shared" si="9"/>
        <v>0</v>
      </c>
    </row>
    <row r="138" spans="1:16" ht="15.75" hidden="1">
      <c r="A138" s="59" t="s">
        <v>33</v>
      </c>
      <c r="B138" s="158"/>
      <c r="C138" s="82"/>
      <c r="D138" s="82"/>
      <c r="E138" s="57"/>
      <c r="F138" s="82"/>
      <c r="G138" s="57"/>
      <c r="H138" s="83"/>
      <c r="I138" s="83"/>
      <c r="J138" s="83"/>
      <c r="K138" s="83"/>
      <c r="L138" s="83"/>
      <c r="M138" s="83"/>
      <c r="N138" s="124">
        <f aca="true" t="shared" si="18" ref="N138:P201">H138-K138</f>
        <v>0</v>
      </c>
      <c r="O138" s="124">
        <f t="shared" si="18"/>
        <v>0</v>
      </c>
      <c r="P138" s="124">
        <f t="shared" si="18"/>
        <v>0</v>
      </c>
    </row>
    <row r="139" spans="1:16" ht="31.5" hidden="1">
      <c r="A139" s="59" t="s">
        <v>123</v>
      </c>
      <c r="B139" s="158"/>
      <c r="C139" s="82"/>
      <c r="D139" s="82"/>
      <c r="E139" s="57">
        <v>243</v>
      </c>
      <c r="F139" s="82"/>
      <c r="G139" s="57"/>
      <c r="H139" s="83"/>
      <c r="I139" s="83"/>
      <c r="J139" s="83"/>
      <c r="K139" s="83"/>
      <c r="L139" s="83"/>
      <c r="M139" s="83"/>
      <c r="N139" s="124">
        <f t="shared" si="18"/>
        <v>0</v>
      </c>
      <c r="O139" s="124">
        <f t="shared" si="18"/>
        <v>0</v>
      </c>
      <c r="P139" s="124">
        <f t="shared" si="18"/>
        <v>0</v>
      </c>
    </row>
    <row r="140" spans="1:16" ht="15.75" hidden="1">
      <c r="A140" s="59" t="s">
        <v>55</v>
      </c>
      <c r="B140" s="158"/>
      <c r="C140" s="82"/>
      <c r="D140" s="82"/>
      <c r="E140" s="57">
        <v>243</v>
      </c>
      <c r="F140" s="82"/>
      <c r="G140" s="57">
        <v>222</v>
      </c>
      <c r="H140" s="83"/>
      <c r="I140" s="83"/>
      <c r="J140" s="83"/>
      <c r="K140" s="83"/>
      <c r="L140" s="83"/>
      <c r="M140" s="83"/>
      <c r="N140" s="124">
        <f t="shared" si="18"/>
        <v>0</v>
      </c>
      <c r="O140" s="124">
        <f t="shared" si="18"/>
        <v>0</v>
      </c>
      <c r="P140" s="124">
        <f t="shared" si="18"/>
        <v>0</v>
      </c>
    </row>
    <row r="141" spans="1:16" ht="15.75" hidden="1">
      <c r="A141" s="59" t="s">
        <v>56</v>
      </c>
      <c r="B141" s="158"/>
      <c r="C141" s="82"/>
      <c r="D141" s="82"/>
      <c r="E141" s="57">
        <v>243</v>
      </c>
      <c r="F141" s="82"/>
      <c r="G141" s="57">
        <v>224</v>
      </c>
      <c r="H141" s="83"/>
      <c r="I141" s="83"/>
      <c r="J141" s="83"/>
      <c r="K141" s="83"/>
      <c r="L141" s="83"/>
      <c r="M141" s="83"/>
      <c r="N141" s="124">
        <f t="shared" si="18"/>
        <v>0</v>
      </c>
      <c r="O141" s="124">
        <f t="shared" si="18"/>
        <v>0</v>
      </c>
      <c r="P141" s="124">
        <f t="shared" si="18"/>
        <v>0</v>
      </c>
    </row>
    <row r="142" spans="1:16" ht="15.75" hidden="1">
      <c r="A142" s="59" t="s">
        <v>57</v>
      </c>
      <c r="B142" s="158"/>
      <c r="C142" s="82"/>
      <c r="D142" s="82"/>
      <c r="E142" s="57">
        <v>243</v>
      </c>
      <c r="F142" s="82"/>
      <c r="G142" s="57">
        <v>225</v>
      </c>
      <c r="H142" s="83"/>
      <c r="I142" s="83"/>
      <c r="J142" s="83"/>
      <c r="K142" s="83"/>
      <c r="L142" s="83"/>
      <c r="M142" s="83"/>
      <c r="N142" s="124">
        <f t="shared" si="18"/>
        <v>0</v>
      </c>
      <c r="O142" s="124">
        <f t="shared" si="18"/>
        <v>0</v>
      </c>
      <c r="P142" s="124">
        <f t="shared" si="18"/>
        <v>0</v>
      </c>
    </row>
    <row r="143" spans="1:16" ht="15.75" hidden="1">
      <c r="A143" s="59" t="s">
        <v>58</v>
      </c>
      <c r="B143" s="158"/>
      <c r="C143" s="82"/>
      <c r="D143" s="82"/>
      <c r="E143" s="57">
        <v>243</v>
      </c>
      <c r="F143" s="82"/>
      <c r="G143" s="57">
        <v>226</v>
      </c>
      <c r="H143" s="83"/>
      <c r="I143" s="83"/>
      <c r="J143" s="83"/>
      <c r="K143" s="83"/>
      <c r="L143" s="83"/>
      <c r="M143" s="83"/>
      <c r="N143" s="124">
        <f t="shared" si="18"/>
        <v>0</v>
      </c>
      <c r="O143" s="124">
        <f t="shared" si="18"/>
        <v>0</v>
      </c>
      <c r="P143" s="124">
        <f t="shared" si="18"/>
        <v>0</v>
      </c>
    </row>
    <row r="144" spans="1:16" ht="15.75" hidden="1">
      <c r="A144" s="59" t="s">
        <v>59</v>
      </c>
      <c r="B144" s="158"/>
      <c r="C144" s="82"/>
      <c r="D144" s="82"/>
      <c r="E144" s="57">
        <v>243</v>
      </c>
      <c r="F144" s="82"/>
      <c r="G144" s="57">
        <v>290</v>
      </c>
      <c r="H144" s="83"/>
      <c r="I144" s="83"/>
      <c r="J144" s="83"/>
      <c r="K144" s="83"/>
      <c r="L144" s="83"/>
      <c r="M144" s="83"/>
      <c r="N144" s="124">
        <f t="shared" si="18"/>
        <v>0</v>
      </c>
      <c r="O144" s="124">
        <f t="shared" si="18"/>
        <v>0</v>
      </c>
      <c r="P144" s="124">
        <f t="shared" si="18"/>
        <v>0</v>
      </c>
    </row>
    <row r="145" spans="1:16" ht="15.75" hidden="1">
      <c r="A145" s="59" t="s">
        <v>60</v>
      </c>
      <c r="B145" s="158"/>
      <c r="C145" s="82"/>
      <c r="D145" s="82"/>
      <c r="E145" s="57">
        <v>243</v>
      </c>
      <c r="F145" s="82"/>
      <c r="G145" s="57">
        <v>310</v>
      </c>
      <c r="H145" s="83"/>
      <c r="I145" s="83"/>
      <c r="J145" s="83"/>
      <c r="K145" s="83"/>
      <c r="L145" s="83"/>
      <c r="M145" s="83"/>
      <c r="N145" s="124">
        <f t="shared" si="18"/>
        <v>0</v>
      </c>
      <c r="O145" s="124">
        <f t="shared" si="18"/>
        <v>0</v>
      </c>
      <c r="P145" s="124">
        <f t="shared" si="18"/>
        <v>0</v>
      </c>
    </row>
    <row r="146" spans="1:16" ht="15.75" hidden="1">
      <c r="A146" s="59" t="s">
        <v>61</v>
      </c>
      <c r="B146" s="158"/>
      <c r="C146" s="82"/>
      <c r="D146" s="82"/>
      <c r="E146" s="57">
        <v>243</v>
      </c>
      <c r="F146" s="82"/>
      <c r="G146" s="57">
        <v>340</v>
      </c>
      <c r="H146" s="83"/>
      <c r="I146" s="83"/>
      <c r="J146" s="83"/>
      <c r="K146" s="83"/>
      <c r="L146" s="83"/>
      <c r="M146" s="83"/>
      <c r="N146" s="124">
        <f t="shared" si="18"/>
        <v>0</v>
      </c>
      <c r="O146" s="124">
        <f t="shared" si="18"/>
        <v>0</v>
      </c>
      <c r="P146" s="124">
        <f t="shared" si="18"/>
        <v>0</v>
      </c>
    </row>
    <row r="147" spans="1:16" ht="31.5" hidden="1">
      <c r="A147" s="59" t="s">
        <v>139</v>
      </c>
      <c r="B147" s="158"/>
      <c r="C147" s="82"/>
      <c r="D147" s="82"/>
      <c r="E147" s="57">
        <v>244</v>
      </c>
      <c r="F147" s="82"/>
      <c r="G147" s="57"/>
      <c r="H147" s="83"/>
      <c r="I147" s="83"/>
      <c r="J147" s="83"/>
      <c r="K147" s="83"/>
      <c r="L147" s="83"/>
      <c r="M147" s="83"/>
      <c r="N147" s="124">
        <f t="shared" si="18"/>
        <v>0</v>
      </c>
      <c r="O147" s="124">
        <f t="shared" si="18"/>
        <v>0</v>
      </c>
      <c r="P147" s="124">
        <f t="shared" si="18"/>
        <v>0</v>
      </c>
    </row>
    <row r="148" spans="1:16" ht="15.75" hidden="1">
      <c r="A148" s="59" t="s">
        <v>62</v>
      </c>
      <c r="B148" s="158"/>
      <c r="C148" s="82"/>
      <c r="D148" s="82"/>
      <c r="E148" s="57">
        <v>244</v>
      </c>
      <c r="F148" s="82"/>
      <c r="G148" s="57">
        <v>221</v>
      </c>
      <c r="H148" s="83"/>
      <c r="I148" s="83"/>
      <c r="J148" s="83"/>
      <c r="K148" s="83"/>
      <c r="L148" s="83"/>
      <c r="M148" s="83"/>
      <c r="N148" s="124">
        <f t="shared" si="18"/>
        <v>0</v>
      </c>
      <c r="O148" s="124">
        <f t="shared" si="18"/>
        <v>0</v>
      </c>
      <c r="P148" s="124">
        <f t="shared" si="18"/>
        <v>0</v>
      </c>
    </row>
    <row r="149" spans="1:16" ht="15.75" hidden="1">
      <c r="A149" s="59" t="s">
        <v>55</v>
      </c>
      <c r="B149" s="158"/>
      <c r="C149" s="82"/>
      <c r="D149" s="82"/>
      <c r="E149" s="57">
        <v>244</v>
      </c>
      <c r="F149" s="82"/>
      <c r="G149" s="57">
        <v>222</v>
      </c>
      <c r="H149" s="83"/>
      <c r="I149" s="83"/>
      <c r="J149" s="83"/>
      <c r="K149" s="83"/>
      <c r="L149" s="83"/>
      <c r="M149" s="83"/>
      <c r="N149" s="124">
        <f t="shared" si="18"/>
        <v>0</v>
      </c>
      <c r="O149" s="124">
        <f t="shared" si="18"/>
        <v>0</v>
      </c>
      <c r="P149" s="124">
        <f t="shared" si="18"/>
        <v>0</v>
      </c>
    </row>
    <row r="150" spans="1:16" ht="15.75" hidden="1">
      <c r="A150" s="59" t="s">
        <v>63</v>
      </c>
      <c r="B150" s="158"/>
      <c r="C150" s="82"/>
      <c r="D150" s="82"/>
      <c r="E150" s="57">
        <v>244</v>
      </c>
      <c r="F150" s="82"/>
      <c r="G150" s="57">
        <v>223</v>
      </c>
      <c r="H150" s="83"/>
      <c r="I150" s="83"/>
      <c r="J150" s="83"/>
      <c r="K150" s="83"/>
      <c r="L150" s="83"/>
      <c r="M150" s="83"/>
      <c r="N150" s="124">
        <f t="shared" si="18"/>
        <v>0</v>
      </c>
      <c r="O150" s="124">
        <f t="shared" si="18"/>
        <v>0</v>
      </c>
      <c r="P150" s="124">
        <f t="shared" si="18"/>
        <v>0</v>
      </c>
    </row>
    <row r="151" spans="1:16" ht="15.75" hidden="1">
      <c r="A151" s="59" t="s">
        <v>56</v>
      </c>
      <c r="B151" s="158"/>
      <c r="C151" s="82"/>
      <c r="D151" s="82"/>
      <c r="E151" s="57">
        <v>244</v>
      </c>
      <c r="F151" s="82"/>
      <c r="G151" s="57">
        <v>224</v>
      </c>
      <c r="H151" s="83"/>
      <c r="I151" s="83"/>
      <c r="J151" s="83"/>
      <c r="K151" s="83"/>
      <c r="L151" s="83"/>
      <c r="M151" s="83"/>
      <c r="N151" s="124">
        <f t="shared" si="18"/>
        <v>0</v>
      </c>
      <c r="O151" s="124">
        <f t="shared" si="18"/>
        <v>0</v>
      </c>
      <c r="P151" s="124">
        <f t="shared" si="18"/>
        <v>0</v>
      </c>
    </row>
    <row r="152" spans="1:16" ht="15.75" hidden="1">
      <c r="A152" s="59" t="s">
        <v>57</v>
      </c>
      <c r="B152" s="158"/>
      <c r="C152" s="82"/>
      <c r="D152" s="82"/>
      <c r="E152" s="57">
        <v>244</v>
      </c>
      <c r="F152" s="82"/>
      <c r="G152" s="57">
        <v>225</v>
      </c>
      <c r="H152" s="83"/>
      <c r="I152" s="83"/>
      <c r="J152" s="83"/>
      <c r="K152" s="83"/>
      <c r="L152" s="83"/>
      <c r="M152" s="83"/>
      <c r="N152" s="124">
        <f t="shared" si="18"/>
        <v>0</v>
      </c>
      <c r="O152" s="124">
        <f t="shared" si="18"/>
        <v>0</v>
      </c>
      <c r="P152" s="124">
        <f t="shared" si="18"/>
        <v>0</v>
      </c>
    </row>
    <row r="153" spans="1:16" ht="15.75" hidden="1">
      <c r="A153" s="59" t="s">
        <v>58</v>
      </c>
      <c r="B153" s="158"/>
      <c r="C153" s="82"/>
      <c r="D153" s="82"/>
      <c r="E153" s="57">
        <v>244</v>
      </c>
      <c r="F153" s="82"/>
      <c r="G153" s="57">
        <v>226</v>
      </c>
      <c r="H153" s="83"/>
      <c r="I153" s="83"/>
      <c r="J153" s="83"/>
      <c r="K153" s="83"/>
      <c r="L153" s="83"/>
      <c r="M153" s="83"/>
      <c r="N153" s="124">
        <f t="shared" si="18"/>
        <v>0</v>
      </c>
      <c r="O153" s="124">
        <f t="shared" si="18"/>
        <v>0</v>
      </c>
      <c r="P153" s="124">
        <f t="shared" si="18"/>
        <v>0</v>
      </c>
    </row>
    <row r="154" spans="1:16" ht="15.75" hidden="1">
      <c r="A154" s="59" t="s">
        <v>142</v>
      </c>
      <c r="B154" s="158"/>
      <c r="C154" s="82"/>
      <c r="D154" s="82"/>
      <c r="E154" s="57">
        <v>244</v>
      </c>
      <c r="F154" s="82"/>
      <c r="G154" s="57">
        <v>290</v>
      </c>
      <c r="H154" s="83"/>
      <c r="I154" s="83"/>
      <c r="J154" s="83"/>
      <c r="K154" s="83"/>
      <c r="L154" s="83"/>
      <c r="M154" s="83"/>
      <c r="N154" s="124">
        <f t="shared" si="18"/>
        <v>0</v>
      </c>
      <c r="O154" s="124">
        <f t="shared" si="18"/>
        <v>0</v>
      </c>
      <c r="P154" s="124">
        <f t="shared" si="18"/>
        <v>0</v>
      </c>
    </row>
    <row r="155" spans="1:16" ht="15.75" hidden="1">
      <c r="A155" s="59" t="s">
        <v>60</v>
      </c>
      <c r="B155" s="158"/>
      <c r="C155" s="82"/>
      <c r="D155" s="82"/>
      <c r="E155" s="57">
        <v>244</v>
      </c>
      <c r="F155" s="82"/>
      <c r="G155" s="57">
        <v>310</v>
      </c>
      <c r="H155" s="83"/>
      <c r="I155" s="83"/>
      <c r="J155" s="83"/>
      <c r="K155" s="83"/>
      <c r="L155" s="83"/>
      <c r="M155" s="83"/>
      <c r="N155" s="124">
        <f t="shared" si="18"/>
        <v>0</v>
      </c>
      <c r="O155" s="124">
        <f t="shared" si="18"/>
        <v>0</v>
      </c>
      <c r="P155" s="124">
        <f t="shared" si="18"/>
        <v>0</v>
      </c>
    </row>
    <row r="156" spans="1:16" ht="15.75" hidden="1">
      <c r="A156" s="59" t="s">
        <v>61</v>
      </c>
      <c r="B156" s="159"/>
      <c r="C156" s="82"/>
      <c r="D156" s="82"/>
      <c r="E156" s="57">
        <v>244</v>
      </c>
      <c r="F156" s="82"/>
      <c r="G156" s="57">
        <v>340</v>
      </c>
      <c r="H156" s="83"/>
      <c r="I156" s="83"/>
      <c r="J156" s="83"/>
      <c r="K156" s="83"/>
      <c r="L156" s="83"/>
      <c r="M156" s="83"/>
      <c r="N156" s="124">
        <f t="shared" si="18"/>
        <v>0</v>
      </c>
      <c r="O156" s="124">
        <f t="shared" si="18"/>
        <v>0</v>
      </c>
      <c r="P156" s="124">
        <f t="shared" si="18"/>
        <v>0</v>
      </c>
    </row>
    <row r="157" spans="1:16" ht="32.25" hidden="1" thickBot="1">
      <c r="A157" s="59" t="s">
        <v>141</v>
      </c>
      <c r="B157" s="157">
        <v>310</v>
      </c>
      <c r="C157" s="82" t="s">
        <v>176</v>
      </c>
      <c r="D157" s="82" t="s">
        <v>177</v>
      </c>
      <c r="E157" s="57">
        <v>240</v>
      </c>
      <c r="F157" s="95"/>
      <c r="G157" s="57"/>
      <c r="H157" s="83"/>
      <c r="I157" s="83"/>
      <c r="J157" s="83"/>
      <c r="K157" s="83"/>
      <c r="L157" s="83"/>
      <c r="M157" s="83"/>
      <c r="N157" s="124">
        <f t="shared" si="18"/>
        <v>0</v>
      </c>
      <c r="O157" s="124">
        <f t="shared" si="18"/>
        <v>0</v>
      </c>
      <c r="P157" s="124">
        <f t="shared" si="18"/>
        <v>0</v>
      </c>
    </row>
    <row r="158" spans="1:16" ht="15.75" hidden="1">
      <c r="A158" s="59" t="s">
        <v>33</v>
      </c>
      <c r="B158" s="158"/>
      <c r="C158" s="82"/>
      <c r="D158" s="82"/>
      <c r="E158" s="57"/>
      <c r="F158" s="82"/>
      <c r="G158" s="57"/>
      <c r="H158" s="83"/>
      <c r="I158" s="83"/>
      <c r="J158" s="83"/>
      <c r="K158" s="83"/>
      <c r="L158" s="83"/>
      <c r="M158" s="83"/>
      <c r="N158" s="124">
        <f t="shared" si="18"/>
        <v>0</v>
      </c>
      <c r="O158" s="124">
        <f t="shared" si="18"/>
        <v>0</v>
      </c>
      <c r="P158" s="124">
        <f t="shared" si="18"/>
        <v>0</v>
      </c>
    </row>
    <row r="159" spans="1:16" ht="15.75" hidden="1">
      <c r="A159" s="59" t="s">
        <v>54</v>
      </c>
      <c r="B159" s="159"/>
      <c r="C159" s="82"/>
      <c r="D159" s="82"/>
      <c r="E159" s="57">
        <v>244</v>
      </c>
      <c r="F159" s="82"/>
      <c r="G159" s="57">
        <v>290</v>
      </c>
      <c r="H159" s="83"/>
      <c r="I159" s="83"/>
      <c r="J159" s="83"/>
      <c r="K159" s="83"/>
      <c r="L159" s="83"/>
      <c r="M159" s="83"/>
      <c r="N159" s="124">
        <f t="shared" si="18"/>
        <v>0</v>
      </c>
      <c r="O159" s="124">
        <f t="shared" si="18"/>
        <v>0</v>
      </c>
      <c r="P159" s="124">
        <f t="shared" si="18"/>
        <v>0</v>
      </c>
    </row>
    <row r="160" spans="1:16" ht="32.25" thickBot="1">
      <c r="A160" s="59" t="s">
        <v>47</v>
      </c>
      <c r="B160" s="162">
        <v>320</v>
      </c>
      <c r="C160" s="82" t="s">
        <v>190</v>
      </c>
      <c r="D160" s="82" t="s">
        <v>177</v>
      </c>
      <c r="E160" s="57">
        <v>320</v>
      </c>
      <c r="F160" s="95" t="s">
        <v>180</v>
      </c>
      <c r="G160" s="57"/>
      <c r="H160" s="83">
        <f aca="true" t="shared" si="19" ref="H160:M160">SUM(H162+H163+H165+H166)</f>
        <v>104757.72</v>
      </c>
      <c r="I160" s="83">
        <f t="shared" si="19"/>
        <v>0</v>
      </c>
      <c r="J160" s="83">
        <f t="shared" si="19"/>
        <v>0</v>
      </c>
      <c r="K160" s="83">
        <f t="shared" si="19"/>
        <v>104757.72</v>
      </c>
      <c r="L160" s="83">
        <f t="shared" si="19"/>
        <v>0</v>
      </c>
      <c r="M160" s="83">
        <f t="shared" si="19"/>
        <v>0</v>
      </c>
      <c r="N160" s="124">
        <f t="shared" si="18"/>
        <v>0</v>
      </c>
      <c r="O160" s="124">
        <f t="shared" si="18"/>
        <v>0</v>
      </c>
      <c r="P160" s="124">
        <f t="shared" si="18"/>
        <v>0</v>
      </c>
    </row>
    <row r="161" spans="1:16" ht="15.75">
      <c r="A161" s="59" t="s">
        <v>33</v>
      </c>
      <c r="B161" s="162"/>
      <c r="C161" s="82"/>
      <c r="D161" s="82"/>
      <c r="E161" s="57"/>
      <c r="F161" s="82"/>
      <c r="G161" s="57"/>
      <c r="H161" s="83"/>
      <c r="I161" s="83"/>
      <c r="J161" s="83"/>
      <c r="K161" s="83"/>
      <c r="L161" s="83"/>
      <c r="M161" s="83"/>
      <c r="N161" s="124">
        <f t="shared" si="18"/>
        <v>0</v>
      </c>
      <c r="O161" s="124">
        <f t="shared" si="18"/>
        <v>0</v>
      </c>
      <c r="P161" s="124">
        <f t="shared" si="18"/>
        <v>0</v>
      </c>
    </row>
    <row r="162" spans="1:16" ht="31.5">
      <c r="A162" s="59" t="s">
        <v>80</v>
      </c>
      <c r="B162" s="162"/>
      <c r="C162" s="82"/>
      <c r="D162" s="82"/>
      <c r="E162" s="57">
        <v>321</v>
      </c>
      <c r="F162" s="82"/>
      <c r="G162" s="57">
        <v>262</v>
      </c>
      <c r="H162" s="83"/>
      <c r="I162" s="83"/>
      <c r="J162" s="83"/>
      <c r="K162" s="83"/>
      <c r="L162" s="83"/>
      <c r="M162" s="83"/>
      <c r="N162" s="124">
        <f t="shared" si="18"/>
        <v>0</v>
      </c>
      <c r="O162" s="124">
        <f t="shared" si="18"/>
        <v>0</v>
      </c>
      <c r="P162" s="124">
        <f t="shared" si="18"/>
        <v>0</v>
      </c>
    </row>
    <row r="163" spans="1:16" ht="32.25" thickBot="1">
      <c r="A163" s="59" t="s">
        <v>140</v>
      </c>
      <c r="B163" s="162"/>
      <c r="C163" s="82" t="s">
        <v>190</v>
      </c>
      <c r="D163" s="82" t="s">
        <v>177</v>
      </c>
      <c r="E163" s="57">
        <v>323</v>
      </c>
      <c r="F163" s="95" t="s">
        <v>180</v>
      </c>
      <c r="G163" s="57">
        <v>262</v>
      </c>
      <c r="H163" s="83">
        <v>104757.72</v>
      </c>
      <c r="I163" s="83">
        <v>0</v>
      </c>
      <c r="J163" s="83">
        <v>0</v>
      </c>
      <c r="K163" s="83">
        <v>104757.72</v>
      </c>
      <c r="L163" s="83">
        <v>0</v>
      </c>
      <c r="M163" s="83">
        <v>0</v>
      </c>
      <c r="N163" s="124">
        <f t="shared" si="18"/>
        <v>0</v>
      </c>
      <c r="O163" s="124">
        <f t="shared" si="18"/>
        <v>0</v>
      </c>
      <c r="P163" s="124">
        <f t="shared" si="18"/>
        <v>0</v>
      </c>
    </row>
    <row r="164" spans="1:16" ht="15.75" hidden="1">
      <c r="A164" s="59" t="s">
        <v>136</v>
      </c>
      <c r="B164" s="157">
        <v>330</v>
      </c>
      <c r="C164" s="82"/>
      <c r="D164" s="82"/>
      <c r="E164" s="57">
        <v>340</v>
      </c>
      <c r="F164" s="82"/>
      <c r="G164" s="57">
        <v>290</v>
      </c>
      <c r="H164" s="83"/>
      <c r="I164" s="83"/>
      <c r="J164" s="83"/>
      <c r="K164" s="83"/>
      <c r="L164" s="83"/>
      <c r="M164" s="83"/>
      <c r="N164" s="124">
        <f t="shared" si="18"/>
        <v>0</v>
      </c>
      <c r="O164" s="124">
        <f t="shared" si="18"/>
        <v>0</v>
      </c>
      <c r="P164" s="124">
        <f t="shared" si="18"/>
        <v>0</v>
      </c>
    </row>
    <row r="165" spans="1:16" ht="15.75" hidden="1">
      <c r="A165" s="59" t="s">
        <v>33</v>
      </c>
      <c r="B165" s="158"/>
      <c r="C165" s="82"/>
      <c r="D165" s="82"/>
      <c r="E165" s="57"/>
      <c r="F165" s="82"/>
      <c r="G165" s="57"/>
      <c r="H165" s="83"/>
      <c r="I165" s="83"/>
      <c r="J165" s="83"/>
      <c r="K165" s="83"/>
      <c r="L165" s="83"/>
      <c r="M165" s="83"/>
      <c r="N165" s="124">
        <f t="shared" si="18"/>
        <v>0</v>
      </c>
      <c r="O165" s="124">
        <f t="shared" si="18"/>
        <v>0</v>
      </c>
      <c r="P165" s="124">
        <f t="shared" si="18"/>
        <v>0</v>
      </c>
    </row>
    <row r="166" spans="1:16" ht="15.75" hidden="1">
      <c r="A166" s="59" t="s">
        <v>137</v>
      </c>
      <c r="B166" s="158"/>
      <c r="C166" s="82"/>
      <c r="D166" s="82"/>
      <c r="E166" s="57">
        <v>340</v>
      </c>
      <c r="F166" s="82"/>
      <c r="G166" s="57">
        <v>290</v>
      </c>
      <c r="H166" s="83"/>
      <c r="I166" s="83"/>
      <c r="J166" s="83"/>
      <c r="K166" s="83"/>
      <c r="L166" s="83"/>
      <c r="M166" s="83"/>
      <c r="N166" s="124">
        <f t="shared" si="18"/>
        <v>0</v>
      </c>
      <c r="O166" s="124">
        <f t="shared" si="18"/>
        <v>0</v>
      </c>
      <c r="P166" s="124">
        <f t="shared" si="18"/>
        <v>0</v>
      </c>
    </row>
    <row r="167" spans="1:16" ht="62.25" customHeight="1">
      <c r="A167" s="59" t="s">
        <v>191</v>
      </c>
      <c r="B167" s="88"/>
      <c r="C167" s="82" t="s">
        <v>42</v>
      </c>
      <c r="D167" s="82" t="s">
        <v>42</v>
      </c>
      <c r="E167" s="57" t="s">
        <v>42</v>
      </c>
      <c r="F167" s="96" t="s">
        <v>179</v>
      </c>
      <c r="G167" s="57"/>
      <c r="H167" s="83">
        <f>H181</f>
        <v>883693.59</v>
      </c>
      <c r="I167" s="83">
        <f>SUM(I168+I171+I181+I191+I198+I200)</f>
        <v>0</v>
      </c>
      <c r="J167" s="83">
        <f>SUM(J168+J171+J181+J191+J198+J200)</f>
        <v>0</v>
      </c>
      <c r="K167" s="116">
        <f>K181</f>
        <v>883693.59</v>
      </c>
      <c r="L167" s="116">
        <f>SUM(L168+L171+L181+L191+L198+L200)</f>
        <v>0</v>
      </c>
      <c r="M167" s="116">
        <f>SUM(M168+M171+M181+M191+M198+M200)</f>
        <v>0</v>
      </c>
      <c r="N167" s="124">
        <f t="shared" si="18"/>
        <v>0</v>
      </c>
      <c r="O167" s="124">
        <f t="shared" si="18"/>
        <v>0</v>
      </c>
      <c r="P167" s="124">
        <f t="shared" si="18"/>
        <v>0</v>
      </c>
    </row>
    <row r="168" spans="1:16" ht="15.75" hidden="1">
      <c r="A168" s="59" t="s">
        <v>130</v>
      </c>
      <c r="B168" s="157">
        <v>290</v>
      </c>
      <c r="C168" s="82"/>
      <c r="D168" s="82"/>
      <c r="E168" s="57">
        <v>110</v>
      </c>
      <c r="F168" s="82"/>
      <c r="G168" s="57"/>
      <c r="H168" s="83">
        <f aca="true" t="shared" si="20" ref="H168:M168">SUM(H169:H170)</f>
        <v>0</v>
      </c>
      <c r="I168" s="83">
        <f t="shared" si="20"/>
        <v>0</v>
      </c>
      <c r="J168" s="83">
        <f t="shared" si="20"/>
        <v>0</v>
      </c>
      <c r="K168" s="83">
        <f t="shared" si="20"/>
        <v>0</v>
      </c>
      <c r="L168" s="83">
        <f t="shared" si="20"/>
        <v>0</v>
      </c>
      <c r="M168" s="83">
        <f t="shared" si="20"/>
        <v>0</v>
      </c>
      <c r="N168" s="124">
        <f t="shared" si="18"/>
        <v>0</v>
      </c>
      <c r="O168" s="124">
        <f t="shared" si="18"/>
        <v>0</v>
      </c>
      <c r="P168" s="124">
        <f t="shared" si="18"/>
        <v>0</v>
      </c>
    </row>
    <row r="169" spans="1:16" ht="31.5" hidden="1">
      <c r="A169" s="79" t="s">
        <v>46</v>
      </c>
      <c r="B169" s="158"/>
      <c r="C169" s="82"/>
      <c r="D169" s="82"/>
      <c r="E169" s="57">
        <v>112</v>
      </c>
      <c r="F169" s="82"/>
      <c r="G169" s="57">
        <v>212</v>
      </c>
      <c r="H169" s="83"/>
      <c r="I169" s="83"/>
      <c r="J169" s="83"/>
      <c r="K169" s="83"/>
      <c r="L169" s="83"/>
      <c r="M169" s="83"/>
      <c r="N169" s="124">
        <f t="shared" si="18"/>
        <v>0</v>
      </c>
      <c r="O169" s="124">
        <f t="shared" si="18"/>
        <v>0</v>
      </c>
      <c r="P169" s="124">
        <f t="shared" si="18"/>
        <v>0</v>
      </c>
    </row>
    <row r="170" spans="1:16" ht="31.5" hidden="1">
      <c r="A170" s="79" t="s">
        <v>46</v>
      </c>
      <c r="B170" s="159"/>
      <c r="C170" s="82"/>
      <c r="D170" s="82"/>
      <c r="E170" s="57">
        <v>112</v>
      </c>
      <c r="F170" s="82"/>
      <c r="G170" s="57">
        <v>222</v>
      </c>
      <c r="H170" s="83"/>
      <c r="I170" s="83"/>
      <c r="J170" s="83"/>
      <c r="K170" s="83"/>
      <c r="L170" s="83"/>
      <c r="M170" s="83"/>
      <c r="N170" s="124">
        <f t="shared" si="18"/>
        <v>0</v>
      </c>
      <c r="O170" s="124">
        <f t="shared" si="18"/>
        <v>0</v>
      </c>
      <c r="P170" s="124">
        <f t="shared" si="18"/>
        <v>0</v>
      </c>
    </row>
    <row r="171" spans="1:16" ht="31.5">
      <c r="A171" s="59" t="s">
        <v>141</v>
      </c>
      <c r="B171" s="157">
        <v>300</v>
      </c>
      <c r="C171" s="82" t="s">
        <v>176</v>
      </c>
      <c r="D171" s="82" t="s">
        <v>177</v>
      </c>
      <c r="E171" s="57">
        <v>240</v>
      </c>
      <c r="F171" s="96" t="s">
        <v>179</v>
      </c>
      <c r="G171" s="57"/>
      <c r="H171" s="83">
        <f aca="true" t="shared" si="21" ref="H171:M171">H181</f>
        <v>883693.59</v>
      </c>
      <c r="I171" s="83">
        <f t="shared" si="21"/>
        <v>0</v>
      </c>
      <c r="J171" s="83">
        <f t="shared" si="21"/>
        <v>0</v>
      </c>
      <c r="K171" s="83">
        <f t="shared" si="21"/>
        <v>883693.59</v>
      </c>
      <c r="L171" s="83">
        <f t="shared" si="21"/>
        <v>0</v>
      </c>
      <c r="M171" s="83">
        <f t="shared" si="21"/>
        <v>0</v>
      </c>
      <c r="N171" s="124">
        <f t="shared" si="18"/>
        <v>0</v>
      </c>
      <c r="O171" s="124">
        <f t="shared" si="18"/>
        <v>0</v>
      </c>
      <c r="P171" s="124">
        <f t="shared" si="18"/>
        <v>0</v>
      </c>
    </row>
    <row r="172" spans="1:16" ht="15.75">
      <c r="A172" s="59" t="s">
        <v>33</v>
      </c>
      <c r="B172" s="158"/>
      <c r="C172" s="82"/>
      <c r="D172" s="82"/>
      <c r="E172" s="57"/>
      <c r="F172" s="82"/>
      <c r="G172" s="57"/>
      <c r="H172" s="83"/>
      <c r="I172" s="83"/>
      <c r="J172" s="83"/>
      <c r="K172" s="83"/>
      <c r="L172" s="83"/>
      <c r="M172" s="83"/>
      <c r="N172" s="124">
        <f t="shared" si="18"/>
        <v>0</v>
      </c>
      <c r="O172" s="124">
        <f t="shared" si="18"/>
        <v>0</v>
      </c>
      <c r="P172" s="124">
        <f t="shared" si="18"/>
        <v>0</v>
      </c>
    </row>
    <row r="173" spans="1:16" ht="15.75" customHeight="1" hidden="1">
      <c r="A173" s="59" t="s">
        <v>123</v>
      </c>
      <c r="B173" s="158"/>
      <c r="C173" s="82"/>
      <c r="D173" s="82"/>
      <c r="E173" s="57">
        <v>243</v>
      </c>
      <c r="F173" s="82"/>
      <c r="G173" s="57"/>
      <c r="H173" s="83"/>
      <c r="I173" s="83"/>
      <c r="J173" s="83"/>
      <c r="K173" s="83"/>
      <c r="L173" s="83"/>
      <c r="M173" s="83"/>
      <c r="N173" s="124">
        <f t="shared" si="18"/>
        <v>0</v>
      </c>
      <c r="O173" s="124">
        <f t="shared" si="18"/>
        <v>0</v>
      </c>
      <c r="P173" s="124">
        <f t="shared" si="18"/>
        <v>0</v>
      </c>
    </row>
    <row r="174" spans="1:16" ht="15.75" customHeight="1" hidden="1">
      <c r="A174" s="59" t="s">
        <v>55</v>
      </c>
      <c r="B174" s="158"/>
      <c r="C174" s="82"/>
      <c r="D174" s="82"/>
      <c r="E174" s="57">
        <v>243</v>
      </c>
      <c r="F174" s="82"/>
      <c r="G174" s="57">
        <v>222</v>
      </c>
      <c r="H174" s="83"/>
      <c r="I174" s="83"/>
      <c r="J174" s="83"/>
      <c r="K174" s="83"/>
      <c r="L174" s="83"/>
      <c r="M174" s="83"/>
      <c r="N174" s="124">
        <f t="shared" si="18"/>
        <v>0</v>
      </c>
      <c r="O174" s="124">
        <f t="shared" si="18"/>
        <v>0</v>
      </c>
      <c r="P174" s="124">
        <f t="shared" si="18"/>
        <v>0</v>
      </c>
    </row>
    <row r="175" spans="1:16" ht="15.75" hidden="1">
      <c r="A175" s="59" t="s">
        <v>56</v>
      </c>
      <c r="B175" s="158"/>
      <c r="C175" s="82"/>
      <c r="D175" s="82"/>
      <c r="E175" s="57">
        <v>243</v>
      </c>
      <c r="F175" s="82"/>
      <c r="G175" s="57">
        <v>224</v>
      </c>
      <c r="H175" s="83"/>
      <c r="I175" s="83"/>
      <c r="J175" s="83"/>
      <c r="K175" s="83"/>
      <c r="L175" s="83"/>
      <c r="M175" s="83"/>
      <c r="N175" s="124">
        <f t="shared" si="18"/>
        <v>0</v>
      </c>
      <c r="O175" s="124">
        <f t="shared" si="18"/>
        <v>0</v>
      </c>
      <c r="P175" s="124">
        <f t="shared" si="18"/>
        <v>0</v>
      </c>
    </row>
    <row r="176" spans="1:16" ht="15.75" hidden="1">
      <c r="A176" s="59" t="s">
        <v>57</v>
      </c>
      <c r="B176" s="158"/>
      <c r="C176" s="82"/>
      <c r="D176" s="82"/>
      <c r="E176" s="57">
        <v>243</v>
      </c>
      <c r="F176" s="82"/>
      <c r="G176" s="57">
        <v>225</v>
      </c>
      <c r="H176" s="83"/>
      <c r="I176" s="83"/>
      <c r="J176" s="83"/>
      <c r="K176" s="83"/>
      <c r="L176" s="83"/>
      <c r="M176" s="83"/>
      <c r="N176" s="124">
        <f t="shared" si="18"/>
        <v>0</v>
      </c>
      <c r="O176" s="124">
        <f t="shared" si="18"/>
        <v>0</v>
      </c>
      <c r="P176" s="124">
        <f t="shared" si="18"/>
        <v>0</v>
      </c>
    </row>
    <row r="177" spans="1:16" ht="15.75" customHeight="1" hidden="1">
      <c r="A177" s="59" t="s">
        <v>58</v>
      </c>
      <c r="B177" s="158"/>
      <c r="C177" s="82"/>
      <c r="D177" s="82"/>
      <c r="E177" s="57">
        <v>243</v>
      </c>
      <c r="F177" s="82"/>
      <c r="G177" s="57">
        <v>226</v>
      </c>
      <c r="H177" s="83"/>
      <c r="I177" s="83"/>
      <c r="J177" s="83"/>
      <c r="K177" s="83"/>
      <c r="L177" s="83"/>
      <c r="M177" s="83"/>
      <c r="N177" s="124">
        <f t="shared" si="18"/>
        <v>0</v>
      </c>
      <c r="O177" s="124">
        <f t="shared" si="18"/>
        <v>0</v>
      </c>
      <c r="P177" s="124">
        <f t="shared" si="18"/>
        <v>0</v>
      </c>
    </row>
    <row r="178" spans="1:16" ht="15.75" customHeight="1" hidden="1">
      <c r="A178" s="59" t="s">
        <v>59</v>
      </c>
      <c r="B178" s="158"/>
      <c r="C178" s="82"/>
      <c r="D178" s="82"/>
      <c r="E178" s="57">
        <v>243</v>
      </c>
      <c r="F178" s="82"/>
      <c r="G178" s="57">
        <v>290</v>
      </c>
      <c r="H178" s="83"/>
      <c r="I178" s="83"/>
      <c r="J178" s="83"/>
      <c r="K178" s="83"/>
      <c r="L178" s="83"/>
      <c r="M178" s="83"/>
      <c r="N178" s="124">
        <f t="shared" si="18"/>
        <v>0</v>
      </c>
      <c r="O178" s="124">
        <f t="shared" si="18"/>
        <v>0</v>
      </c>
      <c r="P178" s="124">
        <f t="shared" si="18"/>
        <v>0</v>
      </c>
    </row>
    <row r="179" spans="1:16" ht="15.75" customHeight="1" hidden="1">
      <c r="A179" s="59" t="s">
        <v>60</v>
      </c>
      <c r="B179" s="158"/>
      <c r="C179" s="82"/>
      <c r="D179" s="82"/>
      <c r="E179" s="57">
        <v>243</v>
      </c>
      <c r="F179" s="82"/>
      <c r="G179" s="57">
        <v>310</v>
      </c>
      <c r="H179" s="83"/>
      <c r="I179" s="83"/>
      <c r="J179" s="83"/>
      <c r="K179" s="83"/>
      <c r="L179" s="83"/>
      <c r="M179" s="83"/>
      <c r="N179" s="124">
        <f t="shared" si="18"/>
        <v>0</v>
      </c>
      <c r="O179" s="124">
        <f t="shared" si="18"/>
        <v>0</v>
      </c>
      <c r="P179" s="124">
        <f t="shared" si="18"/>
        <v>0</v>
      </c>
    </row>
    <row r="180" spans="1:16" ht="15.75" customHeight="1" hidden="1">
      <c r="A180" s="59" t="s">
        <v>61</v>
      </c>
      <c r="B180" s="158"/>
      <c r="C180" s="82"/>
      <c r="D180" s="82"/>
      <c r="E180" s="57">
        <v>243</v>
      </c>
      <c r="F180" s="82"/>
      <c r="G180" s="57">
        <v>340</v>
      </c>
      <c r="H180" s="83"/>
      <c r="I180" s="83"/>
      <c r="J180" s="83"/>
      <c r="K180" s="83"/>
      <c r="L180" s="83"/>
      <c r="M180" s="83"/>
      <c r="N180" s="124">
        <f t="shared" si="18"/>
        <v>0</v>
      </c>
      <c r="O180" s="124">
        <f t="shared" si="18"/>
        <v>0</v>
      </c>
      <c r="P180" s="124">
        <f t="shared" si="18"/>
        <v>0</v>
      </c>
    </row>
    <row r="181" spans="1:16" ht="31.5">
      <c r="A181" s="59" t="s">
        <v>139</v>
      </c>
      <c r="B181" s="158"/>
      <c r="C181" s="82" t="s">
        <v>176</v>
      </c>
      <c r="D181" s="82" t="s">
        <v>177</v>
      </c>
      <c r="E181" s="57">
        <v>244</v>
      </c>
      <c r="F181" s="96" t="s">
        <v>179</v>
      </c>
      <c r="G181" s="57">
        <v>300</v>
      </c>
      <c r="H181" s="83">
        <f>H189</f>
        <v>883693.59</v>
      </c>
      <c r="I181" s="83">
        <f>SUM(I182:I190)</f>
        <v>0</v>
      </c>
      <c r="J181" s="83">
        <f>SUM(J182:J190)</f>
        <v>0</v>
      </c>
      <c r="K181" s="83">
        <f>K189</f>
        <v>883693.59</v>
      </c>
      <c r="L181" s="83">
        <f>SUM(L182:L190)</f>
        <v>0</v>
      </c>
      <c r="M181" s="83">
        <f>SUM(M182:M190)</f>
        <v>0</v>
      </c>
      <c r="N181" s="124">
        <f t="shared" si="18"/>
        <v>0</v>
      </c>
      <c r="O181" s="124">
        <f t="shared" si="18"/>
        <v>0</v>
      </c>
      <c r="P181" s="124">
        <f t="shared" si="18"/>
        <v>0</v>
      </c>
    </row>
    <row r="182" spans="1:16" ht="15.75" customHeight="1" hidden="1">
      <c r="A182" s="59" t="s">
        <v>62</v>
      </c>
      <c r="B182" s="158"/>
      <c r="C182" s="82"/>
      <c r="D182" s="82"/>
      <c r="E182" s="57">
        <v>244</v>
      </c>
      <c r="F182" s="82"/>
      <c r="G182" s="57">
        <v>221</v>
      </c>
      <c r="H182" s="83"/>
      <c r="I182" s="83"/>
      <c r="J182" s="83"/>
      <c r="K182" s="83"/>
      <c r="L182" s="83"/>
      <c r="M182" s="83"/>
      <c r="N182" s="124">
        <f t="shared" si="18"/>
        <v>0</v>
      </c>
      <c r="O182" s="124">
        <f t="shared" si="18"/>
        <v>0</v>
      </c>
      <c r="P182" s="124">
        <f t="shared" si="18"/>
        <v>0</v>
      </c>
    </row>
    <row r="183" spans="1:16" ht="15.75" customHeight="1" hidden="1">
      <c r="A183" s="59" t="s">
        <v>55</v>
      </c>
      <c r="B183" s="158"/>
      <c r="C183" s="82"/>
      <c r="D183" s="82"/>
      <c r="E183" s="57">
        <v>244</v>
      </c>
      <c r="F183" s="82"/>
      <c r="G183" s="57">
        <v>222</v>
      </c>
      <c r="H183" s="83"/>
      <c r="I183" s="83"/>
      <c r="J183" s="83"/>
      <c r="K183" s="83"/>
      <c r="L183" s="83"/>
      <c r="M183" s="83"/>
      <c r="N183" s="124">
        <f t="shared" si="18"/>
        <v>0</v>
      </c>
      <c r="O183" s="124">
        <f t="shared" si="18"/>
        <v>0</v>
      </c>
      <c r="P183" s="124">
        <f t="shared" si="18"/>
        <v>0</v>
      </c>
    </row>
    <row r="184" spans="1:16" ht="15.75" customHeight="1" hidden="1">
      <c r="A184" s="59" t="s">
        <v>63</v>
      </c>
      <c r="B184" s="158"/>
      <c r="C184" s="82"/>
      <c r="D184" s="82"/>
      <c r="E184" s="57">
        <v>244</v>
      </c>
      <c r="F184" s="82"/>
      <c r="G184" s="57">
        <v>223</v>
      </c>
      <c r="H184" s="83"/>
      <c r="I184" s="83"/>
      <c r="J184" s="83"/>
      <c r="K184" s="83"/>
      <c r="L184" s="83"/>
      <c r="M184" s="83"/>
      <c r="N184" s="124">
        <f t="shared" si="18"/>
        <v>0</v>
      </c>
      <c r="O184" s="124">
        <f t="shared" si="18"/>
        <v>0</v>
      </c>
      <c r="P184" s="124">
        <f t="shared" si="18"/>
        <v>0</v>
      </c>
    </row>
    <row r="185" spans="1:16" ht="15.75" customHeight="1" hidden="1">
      <c r="A185" s="59" t="s">
        <v>56</v>
      </c>
      <c r="B185" s="158"/>
      <c r="C185" s="82"/>
      <c r="D185" s="82"/>
      <c r="E185" s="57">
        <v>244</v>
      </c>
      <c r="F185" s="82"/>
      <c r="G185" s="57">
        <v>224</v>
      </c>
      <c r="H185" s="83"/>
      <c r="I185" s="83"/>
      <c r="J185" s="83"/>
      <c r="K185" s="83"/>
      <c r="L185" s="83"/>
      <c r="M185" s="83"/>
      <c r="N185" s="124">
        <f t="shared" si="18"/>
        <v>0</v>
      </c>
      <c r="O185" s="124">
        <f t="shared" si="18"/>
        <v>0</v>
      </c>
      <c r="P185" s="124">
        <f t="shared" si="18"/>
        <v>0</v>
      </c>
    </row>
    <row r="186" spans="1:16" ht="15.75" customHeight="1" hidden="1">
      <c r="A186" s="59" t="s">
        <v>57</v>
      </c>
      <c r="B186" s="158"/>
      <c r="C186" s="82"/>
      <c r="D186" s="82"/>
      <c r="E186" s="57">
        <v>244</v>
      </c>
      <c r="F186" s="82"/>
      <c r="G186" s="57">
        <v>225</v>
      </c>
      <c r="H186" s="83"/>
      <c r="I186" s="83"/>
      <c r="J186" s="83"/>
      <c r="K186" s="83"/>
      <c r="L186" s="83"/>
      <c r="M186" s="83"/>
      <c r="N186" s="124">
        <f t="shared" si="18"/>
        <v>0</v>
      </c>
      <c r="O186" s="124">
        <f t="shared" si="18"/>
        <v>0</v>
      </c>
      <c r="P186" s="124">
        <f t="shared" si="18"/>
        <v>0</v>
      </c>
    </row>
    <row r="187" spans="1:16" ht="15.75" customHeight="1" hidden="1">
      <c r="A187" s="59" t="s">
        <v>58</v>
      </c>
      <c r="B187" s="158"/>
      <c r="C187" s="82"/>
      <c r="D187" s="82"/>
      <c r="E187" s="57">
        <v>244</v>
      </c>
      <c r="F187" s="82"/>
      <c r="G187" s="57">
        <v>226</v>
      </c>
      <c r="H187" s="83"/>
      <c r="I187" s="83"/>
      <c r="J187" s="83"/>
      <c r="K187" s="83"/>
      <c r="L187" s="83"/>
      <c r="M187" s="83"/>
      <c r="N187" s="124">
        <f t="shared" si="18"/>
        <v>0</v>
      </c>
      <c r="O187" s="124">
        <f t="shared" si="18"/>
        <v>0</v>
      </c>
      <c r="P187" s="124">
        <f t="shared" si="18"/>
        <v>0</v>
      </c>
    </row>
    <row r="188" spans="1:16" ht="15.75" customHeight="1" hidden="1">
      <c r="A188" s="59" t="s">
        <v>142</v>
      </c>
      <c r="B188" s="158"/>
      <c r="C188" s="82"/>
      <c r="D188" s="82"/>
      <c r="E188" s="57">
        <v>244</v>
      </c>
      <c r="F188" s="82"/>
      <c r="G188" s="57">
        <v>290</v>
      </c>
      <c r="H188" s="83"/>
      <c r="I188" s="83"/>
      <c r="J188" s="83"/>
      <c r="K188" s="83"/>
      <c r="L188" s="83"/>
      <c r="M188" s="83"/>
      <c r="N188" s="124">
        <f t="shared" si="18"/>
        <v>0</v>
      </c>
      <c r="O188" s="124">
        <f t="shared" si="18"/>
        <v>0</v>
      </c>
      <c r="P188" s="124">
        <f t="shared" si="18"/>
        <v>0</v>
      </c>
    </row>
    <row r="189" spans="1:16" ht="15.75">
      <c r="A189" s="59" t="s">
        <v>60</v>
      </c>
      <c r="B189" s="158"/>
      <c r="C189" s="82" t="s">
        <v>176</v>
      </c>
      <c r="D189" s="82" t="s">
        <v>177</v>
      </c>
      <c r="E189" s="57">
        <v>244</v>
      </c>
      <c r="F189" s="96" t="s">
        <v>179</v>
      </c>
      <c r="G189" s="57">
        <v>310</v>
      </c>
      <c r="H189" s="83">
        <f>108800+774893.59</f>
        <v>883693.59</v>
      </c>
      <c r="I189" s="83"/>
      <c r="J189" s="83"/>
      <c r="K189" s="83">
        <f>108800+774893.59</f>
        <v>883693.59</v>
      </c>
      <c r="L189" s="83"/>
      <c r="M189" s="83"/>
      <c r="N189" s="124">
        <f t="shared" si="18"/>
        <v>0</v>
      </c>
      <c r="O189" s="124">
        <f t="shared" si="18"/>
        <v>0</v>
      </c>
      <c r="P189" s="124">
        <f t="shared" si="18"/>
        <v>0</v>
      </c>
    </row>
    <row r="190" spans="1:16" ht="15.75" hidden="1">
      <c r="A190" s="59" t="s">
        <v>61</v>
      </c>
      <c r="B190" s="159"/>
      <c r="C190" s="82"/>
      <c r="D190" s="82"/>
      <c r="E190" s="57">
        <v>244</v>
      </c>
      <c r="F190" s="82"/>
      <c r="G190" s="57">
        <v>340</v>
      </c>
      <c r="H190" s="83"/>
      <c r="I190" s="83"/>
      <c r="J190" s="83"/>
      <c r="K190" s="83"/>
      <c r="L190" s="83"/>
      <c r="M190" s="83"/>
      <c r="N190" s="124">
        <f t="shared" si="18"/>
        <v>0</v>
      </c>
      <c r="O190" s="124">
        <f t="shared" si="18"/>
        <v>0</v>
      </c>
      <c r="P190" s="124">
        <f t="shared" si="18"/>
        <v>0</v>
      </c>
    </row>
    <row r="191" spans="1:16" ht="32.25" hidden="1" thickBot="1">
      <c r="A191" s="59" t="s">
        <v>141</v>
      </c>
      <c r="B191" s="157">
        <v>310</v>
      </c>
      <c r="C191" s="82"/>
      <c r="D191" s="82"/>
      <c r="E191" s="57">
        <v>240</v>
      </c>
      <c r="F191" s="95"/>
      <c r="G191" s="57"/>
      <c r="H191" s="83"/>
      <c r="I191" s="83">
        <f>SUM(I193+I194+I196+I197)</f>
        <v>0</v>
      </c>
      <c r="J191" s="83">
        <f>SUM(J193+J194+J196+J197)</f>
        <v>0</v>
      </c>
      <c r="K191" s="83"/>
      <c r="L191" s="83">
        <f>SUM(L193+L194+L196+L197)</f>
        <v>0</v>
      </c>
      <c r="M191" s="83">
        <f>SUM(M193+M194+M196+M197)</f>
        <v>0</v>
      </c>
      <c r="N191" s="124">
        <f t="shared" si="18"/>
        <v>0</v>
      </c>
      <c r="O191" s="124">
        <f t="shared" si="18"/>
        <v>0</v>
      </c>
      <c r="P191" s="124">
        <f t="shared" si="18"/>
        <v>0</v>
      </c>
    </row>
    <row r="192" spans="1:16" ht="15.75" hidden="1">
      <c r="A192" s="59" t="s">
        <v>33</v>
      </c>
      <c r="B192" s="158"/>
      <c r="C192" s="82"/>
      <c r="D192" s="82"/>
      <c r="E192" s="57"/>
      <c r="F192" s="82"/>
      <c r="G192" s="57"/>
      <c r="H192" s="83"/>
      <c r="I192" s="83"/>
      <c r="J192" s="83"/>
      <c r="K192" s="83"/>
      <c r="L192" s="83"/>
      <c r="M192" s="83"/>
      <c r="N192" s="124">
        <f t="shared" si="18"/>
        <v>0</v>
      </c>
      <c r="O192" s="124">
        <f t="shared" si="18"/>
        <v>0</v>
      </c>
      <c r="P192" s="124">
        <f t="shared" si="18"/>
        <v>0</v>
      </c>
    </row>
    <row r="193" spans="1:16" ht="15.75" hidden="1">
      <c r="A193" s="59" t="s">
        <v>54</v>
      </c>
      <c r="B193" s="159"/>
      <c r="C193" s="82"/>
      <c r="D193" s="82"/>
      <c r="E193" s="57">
        <v>244</v>
      </c>
      <c r="F193" s="82"/>
      <c r="G193" s="57">
        <v>290</v>
      </c>
      <c r="H193" s="83"/>
      <c r="I193" s="83"/>
      <c r="J193" s="83"/>
      <c r="K193" s="83"/>
      <c r="L193" s="83"/>
      <c r="M193" s="83"/>
      <c r="N193" s="124">
        <f t="shared" si="18"/>
        <v>0</v>
      </c>
      <c r="O193" s="124">
        <f t="shared" si="18"/>
        <v>0</v>
      </c>
      <c r="P193" s="124">
        <f t="shared" si="18"/>
        <v>0</v>
      </c>
    </row>
    <row r="194" spans="1:16" ht="31.5" hidden="1">
      <c r="A194" s="59" t="s">
        <v>47</v>
      </c>
      <c r="B194" s="157">
        <v>320</v>
      </c>
      <c r="C194" s="82"/>
      <c r="D194" s="82"/>
      <c r="E194" s="57">
        <v>320</v>
      </c>
      <c r="F194" s="82"/>
      <c r="G194" s="57"/>
      <c r="H194" s="83"/>
      <c r="I194" s="83"/>
      <c r="J194" s="83"/>
      <c r="K194" s="83"/>
      <c r="L194" s="83"/>
      <c r="M194" s="83"/>
      <c r="N194" s="124">
        <f t="shared" si="18"/>
        <v>0</v>
      </c>
      <c r="O194" s="124">
        <f t="shared" si="18"/>
        <v>0</v>
      </c>
      <c r="P194" s="124">
        <f t="shared" si="18"/>
        <v>0</v>
      </c>
    </row>
    <row r="195" spans="1:16" ht="15.75" hidden="1">
      <c r="A195" s="59" t="s">
        <v>33</v>
      </c>
      <c r="B195" s="158"/>
      <c r="C195" s="82"/>
      <c r="D195" s="82"/>
      <c r="E195" s="57"/>
      <c r="F195" s="82"/>
      <c r="G195" s="57"/>
      <c r="H195" s="83"/>
      <c r="I195" s="83"/>
      <c r="J195" s="83"/>
      <c r="K195" s="83"/>
      <c r="L195" s="83"/>
      <c r="M195" s="83"/>
      <c r="N195" s="124">
        <f t="shared" si="18"/>
        <v>0</v>
      </c>
      <c r="O195" s="124">
        <f t="shared" si="18"/>
        <v>0</v>
      </c>
      <c r="P195" s="124">
        <f t="shared" si="18"/>
        <v>0</v>
      </c>
    </row>
    <row r="196" spans="1:16" ht="31.5" hidden="1">
      <c r="A196" s="59" t="s">
        <v>80</v>
      </c>
      <c r="B196" s="158"/>
      <c r="C196" s="82"/>
      <c r="D196" s="82"/>
      <c r="E196" s="57">
        <v>321</v>
      </c>
      <c r="F196" s="82"/>
      <c r="G196" s="57">
        <v>262</v>
      </c>
      <c r="H196" s="83"/>
      <c r="I196" s="83"/>
      <c r="J196" s="83"/>
      <c r="K196" s="83"/>
      <c r="L196" s="83"/>
      <c r="M196" s="83"/>
      <c r="N196" s="124">
        <f t="shared" si="18"/>
        <v>0</v>
      </c>
      <c r="O196" s="124">
        <f t="shared" si="18"/>
        <v>0</v>
      </c>
      <c r="P196" s="124">
        <f t="shared" si="18"/>
        <v>0</v>
      </c>
    </row>
    <row r="197" spans="1:16" ht="32.25" hidden="1" thickBot="1">
      <c r="A197" s="59" t="s">
        <v>140</v>
      </c>
      <c r="B197" s="158"/>
      <c r="C197" s="82" t="s">
        <v>176</v>
      </c>
      <c r="D197" s="82" t="s">
        <v>177</v>
      </c>
      <c r="E197" s="57">
        <v>323</v>
      </c>
      <c r="F197" s="95"/>
      <c r="G197" s="57">
        <v>262</v>
      </c>
      <c r="H197" s="83"/>
      <c r="I197" s="83"/>
      <c r="J197" s="83"/>
      <c r="K197" s="83"/>
      <c r="L197" s="83"/>
      <c r="M197" s="83"/>
      <c r="N197" s="124">
        <f t="shared" si="18"/>
        <v>0</v>
      </c>
      <c r="O197" s="124">
        <f t="shared" si="18"/>
        <v>0</v>
      </c>
      <c r="P197" s="124">
        <f t="shared" si="18"/>
        <v>0</v>
      </c>
    </row>
    <row r="198" spans="1:16" ht="15.75" hidden="1">
      <c r="A198" s="59" t="s">
        <v>136</v>
      </c>
      <c r="B198" s="157">
        <v>330</v>
      </c>
      <c r="C198" s="82"/>
      <c r="D198" s="82"/>
      <c r="E198" s="57">
        <v>340</v>
      </c>
      <c r="F198" s="82"/>
      <c r="G198" s="57">
        <v>290</v>
      </c>
      <c r="H198" s="83"/>
      <c r="I198" s="83"/>
      <c r="J198" s="83"/>
      <c r="K198" s="83"/>
      <c r="L198" s="83"/>
      <c r="M198" s="83"/>
      <c r="N198" s="124">
        <f t="shared" si="18"/>
        <v>0</v>
      </c>
      <c r="O198" s="124">
        <f t="shared" si="18"/>
        <v>0</v>
      </c>
      <c r="P198" s="124">
        <f t="shared" si="18"/>
        <v>0</v>
      </c>
    </row>
    <row r="199" spans="1:16" ht="15.75" hidden="1">
      <c r="A199" s="59" t="s">
        <v>33</v>
      </c>
      <c r="B199" s="158"/>
      <c r="C199" s="82"/>
      <c r="D199" s="82"/>
      <c r="E199" s="57"/>
      <c r="F199" s="82"/>
      <c r="G199" s="57"/>
      <c r="H199" s="83"/>
      <c r="I199" s="83"/>
      <c r="J199" s="83"/>
      <c r="K199" s="83"/>
      <c r="L199" s="83"/>
      <c r="M199" s="83"/>
      <c r="N199" s="124">
        <f t="shared" si="18"/>
        <v>0</v>
      </c>
      <c r="O199" s="124">
        <f t="shared" si="18"/>
        <v>0</v>
      </c>
      <c r="P199" s="124">
        <f t="shared" si="18"/>
        <v>0</v>
      </c>
    </row>
    <row r="200" spans="1:16" ht="15.75" hidden="1">
      <c r="A200" s="59" t="s">
        <v>137</v>
      </c>
      <c r="B200" s="159"/>
      <c r="C200" s="82"/>
      <c r="D200" s="82"/>
      <c r="E200" s="57">
        <v>340</v>
      </c>
      <c r="F200" s="82"/>
      <c r="G200" s="57">
        <v>290</v>
      </c>
      <c r="H200" s="83"/>
      <c r="I200" s="83"/>
      <c r="J200" s="83"/>
      <c r="K200" s="83"/>
      <c r="L200" s="83"/>
      <c r="M200" s="83"/>
      <c r="N200" s="124">
        <f t="shared" si="18"/>
        <v>0</v>
      </c>
      <c r="O200" s="124">
        <f t="shared" si="18"/>
        <v>0</v>
      </c>
      <c r="P200" s="124">
        <f t="shared" si="18"/>
        <v>0</v>
      </c>
    </row>
    <row r="201" spans="1:16" ht="15.75" hidden="1">
      <c r="A201" s="77" t="s">
        <v>119</v>
      </c>
      <c r="B201" s="88"/>
      <c r="C201" s="57" t="s">
        <v>42</v>
      </c>
      <c r="D201" s="57" t="s">
        <v>42</v>
      </c>
      <c r="E201" s="57" t="s">
        <v>42</v>
      </c>
      <c r="F201" s="57" t="s">
        <v>42</v>
      </c>
      <c r="G201" s="57"/>
      <c r="H201" s="57"/>
      <c r="I201" s="57"/>
      <c r="J201" s="57"/>
      <c r="K201" s="57"/>
      <c r="L201" s="57"/>
      <c r="M201" s="57"/>
      <c r="N201" s="124">
        <f t="shared" si="18"/>
        <v>0</v>
      </c>
      <c r="O201" s="124">
        <f t="shared" si="18"/>
        <v>0</v>
      </c>
      <c r="P201" s="124">
        <f t="shared" si="18"/>
        <v>0</v>
      </c>
    </row>
    <row r="202" spans="1:16" ht="15.75" hidden="1">
      <c r="A202" s="59" t="s">
        <v>144</v>
      </c>
      <c r="B202" s="157">
        <v>340</v>
      </c>
      <c r="C202" s="57"/>
      <c r="D202" s="57"/>
      <c r="E202" s="57">
        <v>400</v>
      </c>
      <c r="F202" s="57"/>
      <c r="G202" s="57"/>
      <c r="H202" s="57"/>
      <c r="I202" s="57"/>
      <c r="J202" s="57"/>
      <c r="K202" s="57"/>
      <c r="L202" s="57"/>
      <c r="M202" s="57"/>
      <c r="N202" s="124">
        <f aca="true" t="shared" si="22" ref="N202:P265">H202-K202</f>
        <v>0</v>
      </c>
      <c r="O202" s="124">
        <f t="shared" si="22"/>
        <v>0</v>
      </c>
      <c r="P202" s="124">
        <f t="shared" si="22"/>
        <v>0</v>
      </c>
    </row>
    <row r="203" spans="1:16" ht="15.75" hidden="1">
      <c r="A203" s="59" t="s">
        <v>138</v>
      </c>
      <c r="B203" s="158"/>
      <c r="C203" s="57"/>
      <c r="D203" s="57"/>
      <c r="E203" s="57">
        <v>410</v>
      </c>
      <c r="F203" s="57"/>
      <c r="G203" s="57"/>
      <c r="H203" s="57"/>
      <c r="I203" s="57"/>
      <c r="J203" s="57"/>
      <c r="K203" s="57"/>
      <c r="L203" s="57"/>
      <c r="M203" s="57"/>
      <c r="N203" s="124">
        <f t="shared" si="22"/>
        <v>0</v>
      </c>
      <c r="O203" s="124">
        <f t="shared" si="22"/>
        <v>0</v>
      </c>
      <c r="P203" s="124">
        <f t="shared" si="22"/>
        <v>0</v>
      </c>
    </row>
    <row r="204" spans="1:16" ht="94.5" hidden="1">
      <c r="A204" s="59" t="s">
        <v>146</v>
      </c>
      <c r="B204" s="158"/>
      <c r="C204" s="82"/>
      <c r="D204" s="82"/>
      <c r="E204" s="57" t="s">
        <v>145</v>
      </c>
      <c r="F204" s="82"/>
      <c r="G204" s="57"/>
      <c r="H204" s="83"/>
      <c r="I204" s="83"/>
      <c r="J204" s="83"/>
      <c r="K204" s="83"/>
      <c r="L204" s="83"/>
      <c r="M204" s="83"/>
      <c r="N204" s="124">
        <f t="shared" si="22"/>
        <v>0</v>
      </c>
      <c r="O204" s="124">
        <f t="shared" si="22"/>
        <v>0</v>
      </c>
      <c r="P204" s="124">
        <f t="shared" si="22"/>
        <v>0</v>
      </c>
    </row>
    <row r="205" spans="1:16" ht="15.75" hidden="1">
      <c r="A205" s="59" t="s">
        <v>33</v>
      </c>
      <c r="B205" s="158"/>
      <c r="C205" s="82"/>
      <c r="D205" s="82"/>
      <c r="E205" s="57"/>
      <c r="F205" s="82"/>
      <c r="G205" s="57"/>
      <c r="H205" s="83"/>
      <c r="I205" s="83"/>
      <c r="J205" s="83"/>
      <c r="K205" s="83"/>
      <c r="L205" s="83"/>
      <c r="M205" s="83"/>
      <c r="N205" s="124">
        <f t="shared" si="22"/>
        <v>0</v>
      </c>
      <c r="O205" s="124">
        <f t="shared" si="22"/>
        <v>0</v>
      </c>
      <c r="P205" s="124">
        <f t="shared" si="22"/>
        <v>0</v>
      </c>
    </row>
    <row r="206" spans="1:16" ht="31.5" hidden="1">
      <c r="A206" s="59" t="s">
        <v>55</v>
      </c>
      <c r="B206" s="158"/>
      <c r="C206" s="82"/>
      <c r="D206" s="82"/>
      <c r="E206" s="57" t="s">
        <v>145</v>
      </c>
      <c r="F206" s="82"/>
      <c r="G206" s="57">
        <v>222</v>
      </c>
      <c r="H206" s="83"/>
      <c r="I206" s="83"/>
      <c r="J206" s="83"/>
      <c r="K206" s="83"/>
      <c r="L206" s="83"/>
      <c r="M206" s="83"/>
      <c r="N206" s="124">
        <f t="shared" si="22"/>
        <v>0</v>
      </c>
      <c r="O206" s="124">
        <f t="shared" si="22"/>
        <v>0</v>
      </c>
      <c r="P206" s="124">
        <f t="shared" si="22"/>
        <v>0</v>
      </c>
    </row>
    <row r="207" spans="1:16" ht="31.5" hidden="1">
      <c r="A207" s="59" t="s">
        <v>56</v>
      </c>
      <c r="B207" s="158"/>
      <c r="C207" s="82"/>
      <c r="D207" s="82"/>
      <c r="E207" s="57" t="s">
        <v>145</v>
      </c>
      <c r="F207" s="82"/>
      <c r="G207" s="57">
        <v>224</v>
      </c>
      <c r="H207" s="83"/>
      <c r="I207" s="83"/>
      <c r="J207" s="83"/>
      <c r="K207" s="83"/>
      <c r="L207" s="83"/>
      <c r="M207" s="83"/>
      <c r="N207" s="124">
        <f t="shared" si="22"/>
        <v>0</v>
      </c>
      <c r="O207" s="124">
        <f t="shared" si="22"/>
        <v>0</v>
      </c>
      <c r="P207" s="124">
        <f t="shared" si="22"/>
        <v>0</v>
      </c>
    </row>
    <row r="208" spans="1:16" ht="15.75" customHeight="1" hidden="1">
      <c r="A208" s="59" t="s">
        <v>58</v>
      </c>
      <c r="B208" s="158"/>
      <c r="C208" s="82"/>
      <c r="D208" s="82"/>
      <c r="E208" s="57" t="s">
        <v>145</v>
      </c>
      <c r="F208" s="82"/>
      <c r="G208" s="57">
        <v>226</v>
      </c>
      <c r="H208" s="83"/>
      <c r="I208" s="83"/>
      <c r="J208" s="83"/>
      <c r="K208" s="83"/>
      <c r="L208" s="83"/>
      <c r="M208" s="83"/>
      <c r="N208" s="124">
        <f t="shared" si="22"/>
        <v>0</v>
      </c>
      <c r="O208" s="124">
        <f t="shared" si="22"/>
        <v>0</v>
      </c>
      <c r="P208" s="124">
        <f t="shared" si="22"/>
        <v>0</v>
      </c>
    </row>
    <row r="209" spans="1:16" ht="15.75" customHeight="1" hidden="1">
      <c r="A209" s="59" t="s">
        <v>59</v>
      </c>
      <c r="B209" s="158"/>
      <c r="C209" s="82"/>
      <c r="D209" s="82"/>
      <c r="E209" s="57" t="s">
        <v>145</v>
      </c>
      <c r="F209" s="82"/>
      <c r="G209" s="57">
        <v>290</v>
      </c>
      <c r="H209" s="83"/>
      <c r="I209" s="83"/>
      <c r="J209" s="83"/>
      <c r="K209" s="83"/>
      <c r="L209" s="83"/>
      <c r="M209" s="83"/>
      <c r="N209" s="124">
        <f t="shared" si="22"/>
        <v>0</v>
      </c>
      <c r="O209" s="124">
        <f t="shared" si="22"/>
        <v>0</v>
      </c>
      <c r="P209" s="124">
        <f t="shared" si="22"/>
        <v>0</v>
      </c>
    </row>
    <row r="210" spans="1:16" ht="15.75" customHeight="1" hidden="1">
      <c r="A210" s="59" t="s">
        <v>60</v>
      </c>
      <c r="B210" s="158"/>
      <c r="C210" s="82"/>
      <c r="D210" s="82"/>
      <c r="E210" s="57" t="s">
        <v>145</v>
      </c>
      <c r="F210" s="82"/>
      <c r="G210" s="57">
        <v>310</v>
      </c>
      <c r="H210" s="83"/>
      <c r="I210" s="83"/>
      <c r="J210" s="83"/>
      <c r="K210" s="83"/>
      <c r="L210" s="83"/>
      <c r="M210" s="83"/>
      <c r="N210" s="124">
        <f t="shared" si="22"/>
        <v>0</v>
      </c>
      <c r="O210" s="124">
        <f t="shared" si="22"/>
        <v>0</v>
      </c>
      <c r="P210" s="124">
        <f t="shared" si="22"/>
        <v>0</v>
      </c>
    </row>
    <row r="211" spans="1:16" ht="15.75" customHeight="1" hidden="1">
      <c r="A211" s="59" t="s">
        <v>61</v>
      </c>
      <c r="B211" s="159"/>
      <c r="C211" s="82"/>
      <c r="D211" s="82"/>
      <c r="E211" s="57" t="s">
        <v>145</v>
      </c>
      <c r="F211" s="82"/>
      <c r="G211" s="57">
        <v>340</v>
      </c>
      <c r="H211" s="83"/>
      <c r="I211" s="83"/>
      <c r="J211" s="83"/>
      <c r="K211" s="83"/>
      <c r="L211" s="83"/>
      <c r="M211" s="83"/>
      <c r="N211" s="124">
        <f t="shared" si="22"/>
        <v>0</v>
      </c>
      <c r="O211" s="124">
        <f t="shared" si="22"/>
        <v>0</v>
      </c>
      <c r="P211" s="124">
        <f t="shared" si="22"/>
        <v>0</v>
      </c>
    </row>
    <row r="212" spans="1:16" s="113" customFormat="1" ht="31.5">
      <c r="A212" s="78" t="s">
        <v>118</v>
      </c>
      <c r="B212" s="125"/>
      <c r="C212" s="85" t="s">
        <v>42</v>
      </c>
      <c r="D212" s="85" t="s">
        <v>42</v>
      </c>
      <c r="E212" s="91" t="s">
        <v>42</v>
      </c>
      <c r="F212" s="85"/>
      <c r="G212" s="91" t="s">
        <v>42</v>
      </c>
      <c r="H212" s="116">
        <f aca="true" t="shared" si="23" ref="H212:M212">H214+H236</f>
        <v>2302497.87</v>
      </c>
      <c r="I212" s="116">
        <f t="shared" si="23"/>
        <v>2144405</v>
      </c>
      <c r="J212" s="116">
        <f t="shared" si="23"/>
        <v>2144405</v>
      </c>
      <c r="K212" s="116">
        <f t="shared" si="23"/>
        <v>2302497.87</v>
      </c>
      <c r="L212" s="116">
        <f t="shared" si="23"/>
        <v>2144405</v>
      </c>
      <c r="M212" s="116">
        <f t="shared" si="23"/>
        <v>2144405</v>
      </c>
      <c r="N212" s="124">
        <f t="shared" si="22"/>
        <v>0</v>
      </c>
      <c r="O212" s="124">
        <f t="shared" si="22"/>
        <v>0</v>
      </c>
      <c r="P212" s="124">
        <f t="shared" si="22"/>
        <v>0</v>
      </c>
    </row>
    <row r="213" spans="1:16" ht="15.75">
      <c r="A213" s="59" t="s">
        <v>2</v>
      </c>
      <c r="B213" s="88"/>
      <c r="C213" s="82"/>
      <c r="D213" s="82"/>
      <c r="E213" s="57"/>
      <c r="F213" s="82"/>
      <c r="G213" s="57"/>
      <c r="H213" s="83"/>
      <c r="I213" s="83"/>
      <c r="J213" s="83"/>
      <c r="K213" s="83"/>
      <c r="L213" s="83"/>
      <c r="M213" s="83"/>
      <c r="N213" s="124">
        <f t="shared" si="22"/>
        <v>0</v>
      </c>
      <c r="O213" s="124">
        <f t="shared" si="22"/>
        <v>0</v>
      </c>
      <c r="P213" s="124">
        <f t="shared" si="22"/>
        <v>0</v>
      </c>
    </row>
    <row r="214" spans="1:16" ht="15.75">
      <c r="A214" s="93" t="s">
        <v>132</v>
      </c>
      <c r="B214" s="88"/>
      <c r="C214" s="82" t="s">
        <v>42</v>
      </c>
      <c r="D214" s="82" t="s">
        <v>42</v>
      </c>
      <c r="E214" s="57"/>
      <c r="F214" s="82"/>
      <c r="G214" s="57" t="s">
        <v>42</v>
      </c>
      <c r="H214" s="83">
        <v>0</v>
      </c>
      <c r="I214" s="83">
        <v>0</v>
      </c>
      <c r="J214" s="83">
        <v>0</v>
      </c>
      <c r="K214" s="83">
        <v>0</v>
      </c>
      <c r="L214" s="83">
        <v>0</v>
      </c>
      <c r="M214" s="83">
        <v>0</v>
      </c>
      <c r="N214" s="124">
        <f t="shared" si="22"/>
        <v>0</v>
      </c>
      <c r="O214" s="124">
        <f t="shared" si="22"/>
        <v>0</v>
      </c>
      <c r="P214" s="124">
        <f t="shared" si="22"/>
        <v>0</v>
      </c>
    </row>
    <row r="215" spans="1:16" ht="15.75" customHeight="1" hidden="1">
      <c r="A215" s="59" t="s">
        <v>33</v>
      </c>
      <c r="B215" s="88"/>
      <c r="C215" s="82"/>
      <c r="D215" s="82"/>
      <c r="E215" s="57"/>
      <c r="F215" s="82"/>
      <c r="G215" s="57"/>
      <c r="H215" s="83"/>
      <c r="I215" s="83"/>
      <c r="J215" s="83"/>
      <c r="K215" s="83"/>
      <c r="L215" s="83"/>
      <c r="M215" s="83"/>
      <c r="N215" s="124">
        <f t="shared" si="22"/>
        <v>0</v>
      </c>
      <c r="O215" s="124">
        <f t="shared" si="22"/>
        <v>0</v>
      </c>
      <c r="P215" s="124">
        <f t="shared" si="22"/>
        <v>0</v>
      </c>
    </row>
    <row r="216" spans="1:16" ht="15.75" customHeight="1" hidden="1">
      <c r="A216" s="59" t="s">
        <v>130</v>
      </c>
      <c r="B216" s="157">
        <v>350</v>
      </c>
      <c r="C216" s="82" t="s">
        <v>42</v>
      </c>
      <c r="D216" s="82" t="s">
        <v>42</v>
      </c>
      <c r="E216" s="57">
        <v>110</v>
      </c>
      <c r="F216" s="82"/>
      <c r="G216" s="57"/>
      <c r="H216" s="83"/>
      <c r="I216" s="83"/>
      <c r="J216" s="83"/>
      <c r="K216" s="83"/>
      <c r="L216" s="83"/>
      <c r="M216" s="83"/>
      <c r="N216" s="124">
        <f t="shared" si="22"/>
        <v>0</v>
      </c>
      <c r="O216" s="124">
        <f t="shared" si="22"/>
        <v>0</v>
      </c>
      <c r="P216" s="124">
        <f t="shared" si="22"/>
        <v>0</v>
      </c>
    </row>
    <row r="217" spans="1:16" ht="15.75" customHeight="1" hidden="1">
      <c r="A217" s="79" t="s">
        <v>33</v>
      </c>
      <c r="B217" s="158"/>
      <c r="C217" s="82"/>
      <c r="D217" s="82"/>
      <c r="E217" s="57"/>
      <c r="F217" s="82"/>
      <c r="G217" s="57"/>
      <c r="H217" s="83"/>
      <c r="I217" s="83"/>
      <c r="J217" s="83"/>
      <c r="K217" s="83"/>
      <c r="L217" s="83"/>
      <c r="M217" s="83"/>
      <c r="N217" s="124">
        <f t="shared" si="22"/>
        <v>0</v>
      </c>
      <c r="O217" s="124">
        <f t="shared" si="22"/>
        <v>0</v>
      </c>
      <c r="P217" s="124">
        <f t="shared" si="22"/>
        <v>0</v>
      </c>
    </row>
    <row r="218" spans="1:16" ht="15.75" customHeight="1" hidden="1">
      <c r="A218" s="79" t="s">
        <v>128</v>
      </c>
      <c r="B218" s="158"/>
      <c r="C218" s="82" t="s">
        <v>42</v>
      </c>
      <c r="D218" s="82" t="s">
        <v>42</v>
      </c>
      <c r="E218" s="57">
        <v>111</v>
      </c>
      <c r="F218" s="82"/>
      <c r="G218" s="57">
        <v>211</v>
      </c>
      <c r="H218" s="83"/>
      <c r="I218" s="83"/>
      <c r="J218" s="83"/>
      <c r="K218" s="83"/>
      <c r="L218" s="83"/>
      <c r="M218" s="83"/>
      <c r="N218" s="124">
        <f t="shared" si="22"/>
        <v>0</v>
      </c>
      <c r="O218" s="124">
        <f t="shared" si="22"/>
        <v>0</v>
      </c>
      <c r="P218" s="124">
        <f t="shared" si="22"/>
        <v>0</v>
      </c>
    </row>
    <row r="219" spans="1:16" ht="15.75" customHeight="1" hidden="1">
      <c r="A219" s="79" t="s">
        <v>46</v>
      </c>
      <c r="B219" s="158"/>
      <c r="C219" s="82" t="s">
        <v>42</v>
      </c>
      <c r="D219" s="82" t="s">
        <v>42</v>
      </c>
      <c r="E219" s="57">
        <v>112</v>
      </c>
      <c r="F219" s="82"/>
      <c r="G219" s="57">
        <v>212</v>
      </c>
      <c r="H219" s="83"/>
      <c r="I219" s="83"/>
      <c r="J219" s="83"/>
      <c r="K219" s="83"/>
      <c r="L219" s="83"/>
      <c r="M219" s="83"/>
      <c r="N219" s="124">
        <f t="shared" si="22"/>
        <v>0</v>
      </c>
      <c r="O219" s="124">
        <f t="shared" si="22"/>
        <v>0</v>
      </c>
      <c r="P219" s="124">
        <f t="shared" si="22"/>
        <v>0</v>
      </c>
    </row>
    <row r="220" spans="1:16" ht="15.75" customHeight="1" hidden="1">
      <c r="A220" s="79" t="s">
        <v>46</v>
      </c>
      <c r="B220" s="158"/>
      <c r="C220" s="82" t="s">
        <v>42</v>
      </c>
      <c r="D220" s="82" t="s">
        <v>42</v>
      </c>
      <c r="E220" s="57">
        <v>112</v>
      </c>
      <c r="F220" s="82"/>
      <c r="G220" s="57">
        <v>222</v>
      </c>
      <c r="H220" s="83"/>
      <c r="I220" s="83"/>
      <c r="J220" s="83"/>
      <c r="K220" s="83"/>
      <c r="L220" s="83"/>
      <c r="M220" s="83"/>
      <c r="N220" s="124">
        <f t="shared" si="22"/>
        <v>0</v>
      </c>
      <c r="O220" s="124">
        <f t="shared" si="22"/>
        <v>0</v>
      </c>
      <c r="P220" s="124">
        <f t="shared" si="22"/>
        <v>0</v>
      </c>
    </row>
    <row r="221" spans="1:16" ht="15.75" customHeight="1" hidden="1">
      <c r="A221" s="79" t="s">
        <v>46</v>
      </c>
      <c r="B221" s="158"/>
      <c r="C221" s="82" t="s">
        <v>42</v>
      </c>
      <c r="D221" s="82" t="s">
        <v>42</v>
      </c>
      <c r="E221" s="57">
        <v>112</v>
      </c>
      <c r="F221" s="82"/>
      <c r="G221" s="57">
        <v>262</v>
      </c>
      <c r="H221" s="83"/>
      <c r="I221" s="83"/>
      <c r="J221" s="83"/>
      <c r="K221" s="83"/>
      <c r="L221" s="83"/>
      <c r="M221" s="83"/>
      <c r="N221" s="124">
        <f t="shared" si="22"/>
        <v>0</v>
      </c>
      <c r="O221" s="124">
        <f t="shared" si="22"/>
        <v>0</v>
      </c>
      <c r="P221" s="124">
        <f t="shared" si="22"/>
        <v>0</v>
      </c>
    </row>
    <row r="222" spans="1:16" ht="15.75" customHeight="1" hidden="1">
      <c r="A222" s="79" t="s">
        <v>46</v>
      </c>
      <c r="B222" s="158"/>
      <c r="C222" s="82" t="s">
        <v>42</v>
      </c>
      <c r="D222" s="82" t="s">
        <v>42</v>
      </c>
      <c r="E222" s="57">
        <v>112</v>
      </c>
      <c r="F222" s="82"/>
      <c r="G222" s="57">
        <v>290</v>
      </c>
      <c r="H222" s="83"/>
      <c r="I222" s="83"/>
      <c r="J222" s="83"/>
      <c r="K222" s="83"/>
      <c r="L222" s="83"/>
      <c r="M222" s="83"/>
      <c r="N222" s="124">
        <f t="shared" si="22"/>
        <v>0</v>
      </c>
      <c r="O222" s="124">
        <f t="shared" si="22"/>
        <v>0</v>
      </c>
      <c r="P222" s="124">
        <f t="shared" si="22"/>
        <v>0</v>
      </c>
    </row>
    <row r="223" spans="1:16" ht="15.75" customHeight="1" hidden="1">
      <c r="A223" s="79" t="s">
        <v>45</v>
      </c>
      <c r="B223" s="158"/>
      <c r="C223" s="82" t="s">
        <v>42</v>
      </c>
      <c r="D223" s="82" t="s">
        <v>42</v>
      </c>
      <c r="E223" s="57">
        <v>119</v>
      </c>
      <c r="F223" s="82"/>
      <c r="G223" s="57">
        <v>213</v>
      </c>
      <c r="H223" s="83"/>
      <c r="I223" s="83"/>
      <c r="J223" s="83"/>
      <c r="K223" s="83"/>
      <c r="L223" s="83"/>
      <c r="M223" s="83"/>
      <c r="N223" s="124">
        <f t="shared" si="22"/>
        <v>0</v>
      </c>
      <c r="O223" s="124">
        <f t="shared" si="22"/>
        <v>0</v>
      </c>
      <c r="P223" s="124">
        <f t="shared" si="22"/>
        <v>0</v>
      </c>
    </row>
    <row r="224" spans="1:16" ht="15.75" customHeight="1" hidden="1">
      <c r="A224" s="79" t="s">
        <v>129</v>
      </c>
      <c r="B224" s="159"/>
      <c r="C224" s="82" t="s">
        <v>42</v>
      </c>
      <c r="D224" s="82" t="s">
        <v>42</v>
      </c>
      <c r="E224" s="57">
        <v>119</v>
      </c>
      <c r="F224" s="82"/>
      <c r="G224" s="57">
        <v>262</v>
      </c>
      <c r="H224" s="83"/>
      <c r="I224" s="83"/>
      <c r="J224" s="83"/>
      <c r="K224" s="83"/>
      <c r="L224" s="83"/>
      <c r="M224" s="83"/>
      <c r="N224" s="124">
        <f t="shared" si="22"/>
        <v>0</v>
      </c>
      <c r="O224" s="124">
        <f t="shared" si="22"/>
        <v>0</v>
      </c>
      <c r="P224" s="124">
        <f t="shared" si="22"/>
        <v>0</v>
      </c>
    </row>
    <row r="225" spans="1:16" ht="15.75" customHeight="1" hidden="1">
      <c r="A225" s="59" t="s">
        <v>126</v>
      </c>
      <c r="B225" s="162">
        <v>360</v>
      </c>
      <c r="C225" s="82"/>
      <c r="D225" s="82"/>
      <c r="E225" s="57">
        <v>240</v>
      </c>
      <c r="F225" s="82"/>
      <c r="G225" s="57"/>
      <c r="H225" s="83">
        <f aca="true" t="shared" si="24" ref="H225:M225">SUM(H227:H235)</f>
        <v>0</v>
      </c>
      <c r="I225" s="83">
        <f t="shared" si="24"/>
        <v>0</v>
      </c>
      <c r="J225" s="83">
        <f t="shared" si="24"/>
        <v>0</v>
      </c>
      <c r="K225" s="83">
        <f t="shared" si="24"/>
        <v>0</v>
      </c>
      <c r="L225" s="83">
        <f t="shared" si="24"/>
        <v>0</v>
      </c>
      <c r="M225" s="83">
        <f t="shared" si="24"/>
        <v>0</v>
      </c>
      <c r="N225" s="124">
        <f t="shared" si="22"/>
        <v>0</v>
      </c>
      <c r="O225" s="124">
        <f t="shared" si="22"/>
        <v>0</v>
      </c>
      <c r="P225" s="124">
        <f t="shared" si="22"/>
        <v>0</v>
      </c>
    </row>
    <row r="226" spans="1:16" ht="15.75" hidden="1">
      <c r="A226" s="79" t="s">
        <v>33</v>
      </c>
      <c r="B226" s="162"/>
      <c r="C226" s="82"/>
      <c r="D226" s="82"/>
      <c r="E226" s="57"/>
      <c r="F226" s="82"/>
      <c r="G226" s="57"/>
      <c r="H226" s="83"/>
      <c r="I226" s="83"/>
      <c r="J226" s="83"/>
      <c r="K226" s="83"/>
      <c r="L226" s="83"/>
      <c r="M226" s="83"/>
      <c r="N226" s="124">
        <f t="shared" si="22"/>
        <v>0</v>
      </c>
      <c r="O226" s="124">
        <f t="shared" si="22"/>
        <v>0</v>
      </c>
      <c r="P226" s="124">
        <f t="shared" si="22"/>
        <v>0</v>
      </c>
    </row>
    <row r="227" spans="1:16" ht="15.75" hidden="1">
      <c r="A227" s="59" t="s">
        <v>62</v>
      </c>
      <c r="B227" s="162"/>
      <c r="C227" s="82"/>
      <c r="D227" s="82"/>
      <c r="E227" s="57">
        <v>244</v>
      </c>
      <c r="F227" s="82"/>
      <c r="G227" s="57">
        <v>221</v>
      </c>
      <c r="H227" s="83"/>
      <c r="I227" s="83"/>
      <c r="J227" s="83"/>
      <c r="K227" s="83"/>
      <c r="L227" s="83"/>
      <c r="M227" s="83"/>
      <c r="N227" s="124">
        <f t="shared" si="22"/>
        <v>0</v>
      </c>
      <c r="O227" s="124">
        <f t="shared" si="22"/>
        <v>0</v>
      </c>
      <c r="P227" s="124">
        <f t="shared" si="22"/>
        <v>0</v>
      </c>
    </row>
    <row r="228" spans="1:16" ht="15.75" hidden="1">
      <c r="A228" s="59" t="s">
        <v>55</v>
      </c>
      <c r="B228" s="162"/>
      <c r="C228" s="82" t="s">
        <v>42</v>
      </c>
      <c r="D228" s="82" t="s">
        <v>42</v>
      </c>
      <c r="E228" s="57">
        <v>244</v>
      </c>
      <c r="F228" s="82"/>
      <c r="G228" s="57">
        <v>222</v>
      </c>
      <c r="H228" s="83"/>
      <c r="I228" s="83"/>
      <c r="J228" s="83"/>
      <c r="K228" s="83"/>
      <c r="L228" s="83"/>
      <c r="M228" s="83"/>
      <c r="N228" s="124">
        <f t="shared" si="22"/>
        <v>0</v>
      </c>
      <c r="O228" s="124">
        <f t="shared" si="22"/>
        <v>0</v>
      </c>
      <c r="P228" s="124">
        <f t="shared" si="22"/>
        <v>0</v>
      </c>
    </row>
    <row r="229" spans="1:16" ht="15.75" hidden="1">
      <c r="A229" s="59" t="s">
        <v>63</v>
      </c>
      <c r="B229" s="162"/>
      <c r="C229" s="82" t="s">
        <v>42</v>
      </c>
      <c r="D229" s="82" t="s">
        <v>42</v>
      </c>
      <c r="E229" s="57">
        <v>244</v>
      </c>
      <c r="F229" s="82"/>
      <c r="G229" s="57">
        <v>223</v>
      </c>
      <c r="H229" s="83"/>
      <c r="I229" s="83"/>
      <c r="J229" s="83"/>
      <c r="K229" s="83"/>
      <c r="L229" s="83"/>
      <c r="M229" s="83"/>
      <c r="N229" s="124">
        <f t="shared" si="22"/>
        <v>0</v>
      </c>
      <c r="O229" s="124">
        <f t="shared" si="22"/>
        <v>0</v>
      </c>
      <c r="P229" s="124">
        <f t="shared" si="22"/>
        <v>0</v>
      </c>
    </row>
    <row r="230" spans="1:16" ht="15.75" hidden="1">
      <c r="A230" s="59" t="s">
        <v>56</v>
      </c>
      <c r="B230" s="162"/>
      <c r="C230" s="82" t="s">
        <v>42</v>
      </c>
      <c r="D230" s="82" t="s">
        <v>42</v>
      </c>
      <c r="E230" s="57">
        <v>244</v>
      </c>
      <c r="F230" s="82"/>
      <c r="G230" s="57">
        <v>224</v>
      </c>
      <c r="H230" s="83"/>
      <c r="I230" s="83"/>
      <c r="J230" s="83"/>
      <c r="K230" s="83"/>
      <c r="L230" s="83"/>
      <c r="M230" s="83"/>
      <c r="N230" s="124">
        <f t="shared" si="22"/>
        <v>0</v>
      </c>
      <c r="O230" s="124">
        <f t="shared" si="22"/>
        <v>0</v>
      </c>
      <c r="P230" s="124">
        <f t="shared" si="22"/>
        <v>0</v>
      </c>
    </row>
    <row r="231" spans="1:16" ht="15.75" hidden="1">
      <c r="A231" s="59" t="s">
        <v>57</v>
      </c>
      <c r="B231" s="162"/>
      <c r="C231" s="82" t="s">
        <v>42</v>
      </c>
      <c r="D231" s="82" t="s">
        <v>42</v>
      </c>
      <c r="E231" s="57">
        <v>244</v>
      </c>
      <c r="F231" s="82"/>
      <c r="G231" s="57">
        <v>225</v>
      </c>
      <c r="H231" s="83"/>
      <c r="I231" s="83"/>
      <c r="J231" s="83"/>
      <c r="K231" s="83"/>
      <c r="L231" s="83"/>
      <c r="M231" s="83"/>
      <c r="N231" s="124">
        <f t="shared" si="22"/>
        <v>0</v>
      </c>
      <c r="O231" s="124">
        <f t="shared" si="22"/>
        <v>0</v>
      </c>
      <c r="P231" s="124">
        <f t="shared" si="22"/>
        <v>0</v>
      </c>
    </row>
    <row r="232" spans="1:16" ht="15.75" hidden="1">
      <c r="A232" s="59" t="s">
        <v>58</v>
      </c>
      <c r="B232" s="162"/>
      <c r="C232" s="82" t="s">
        <v>42</v>
      </c>
      <c r="D232" s="82" t="s">
        <v>42</v>
      </c>
      <c r="E232" s="57">
        <v>244</v>
      </c>
      <c r="F232" s="82"/>
      <c r="G232" s="57">
        <v>226</v>
      </c>
      <c r="H232" s="83"/>
      <c r="I232" s="83"/>
      <c r="J232" s="83"/>
      <c r="K232" s="83"/>
      <c r="L232" s="83"/>
      <c r="M232" s="83"/>
      <c r="N232" s="124">
        <f t="shared" si="22"/>
        <v>0</v>
      </c>
      <c r="O232" s="124">
        <f t="shared" si="22"/>
        <v>0</v>
      </c>
      <c r="P232" s="124">
        <f t="shared" si="22"/>
        <v>0</v>
      </c>
    </row>
    <row r="233" spans="1:16" ht="15.75" hidden="1">
      <c r="A233" s="59" t="s">
        <v>59</v>
      </c>
      <c r="B233" s="162"/>
      <c r="C233" s="82" t="s">
        <v>42</v>
      </c>
      <c r="D233" s="82" t="s">
        <v>42</v>
      </c>
      <c r="E233" s="57">
        <v>244</v>
      </c>
      <c r="F233" s="82"/>
      <c r="G233" s="57">
        <v>290</v>
      </c>
      <c r="H233" s="83"/>
      <c r="I233" s="83"/>
      <c r="J233" s="83"/>
      <c r="K233" s="83"/>
      <c r="L233" s="83"/>
      <c r="M233" s="83"/>
      <c r="N233" s="124">
        <f t="shared" si="22"/>
        <v>0</v>
      </c>
      <c r="O233" s="124">
        <f t="shared" si="22"/>
        <v>0</v>
      </c>
      <c r="P233" s="124">
        <f t="shared" si="22"/>
        <v>0</v>
      </c>
    </row>
    <row r="234" spans="1:16" ht="15.75" hidden="1">
      <c r="A234" s="59" t="s">
        <v>60</v>
      </c>
      <c r="B234" s="162"/>
      <c r="C234" s="82" t="s">
        <v>42</v>
      </c>
      <c r="D234" s="82" t="s">
        <v>42</v>
      </c>
      <c r="E234" s="57">
        <v>244</v>
      </c>
      <c r="F234" s="82"/>
      <c r="G234" s="57">
        <v>310</v>
      </c>
      <c r="H234" s="83"/>
      <c r="I234" s="83"/>
      <c r="J234" s="83"/>
      <c r="K234" s="83"/>
      <c r="L234" s="83"/>
      <c r="M234" s="83"/>
      <c r="N234" s="124">
        <f t="shared" si="22"/>
        <v>0</v>
      </c>
      <c r="O234" s="124">
        <f t="shared" si="22"/>
        <v>0</v>
      </c>
      <c r="P234" s="124">
        <f t="shared" si="22"/>
        <v>0</v>
      </c>
    </row>
    <row r="235" spans="1:16" ht="15.75" hidden="1">
      <c r="A235" s="59" t="s">
        <v>61</v>
      </c>
      <c r="B235" s="162"/>
      <c r="C235" s="82" t="s">
        <v>42</v>
      </c>
      <c r="D235" s="82" t="s">
        <v>42</v>
      </c>
      <c r="E235" s="57">
        <v>244</v>
      </c>
      <c r="F235" s="82"/>
      <c r="G235" s="57">
        <v>340</v>
      </c>
      <c r="H235" s="83"/>
      <c r="I235" s="83"/>
      <c r="J235" s="83"/>
      <c r="K235" s="83"/>
      <c r="L235" s="83"/>
      <c r="M235" s="83"/>
      <c r="N235" s="124">
        <f t="shared" si="22"/>
        <v>0</v>
      </c>
      <c r="O235" s="124">
        <f t="shared" si="22"/>
        <v>0</v>
      </c>
      <c r="P235" s="124">
        <f t="shared" si="22"/>
        <v>0</v>
      </c>
    </row>
    <row r="236" spans="1:16" ht="31.5">
      <c r="A236" s="59" t="s">
        <v>134</v>
      </c>
      <c r="B236" s="88"/>
      <c r="C236" s="82" t="s">
        <v>42</v>
      </c>
      <c r="D236" s="82" t="s">
        <v>42</v>
      </c>
      <c r="E236" s="57" t="s">
        <v>42</v>
      </c>
      <c r="F236" s="82" t="s">
        <v>189</v>
      </c>
      <c r="G236" s="57" t="s">
        <v>42</v>
      </c>
      <c r="H236" s="83">
        <f>SUM(H238+H247+H272)</f>
        <v>2302497.87</v>
      </c>
      <c r="I236" s="83">
        <f>SUM(I238+I247)</f>
        <v>2144405</v>
      </c>
      <c r="J236" s="83">
        <f>SUM(J238+J247)</f>
        <v>2144405</v>
      </c>
      <c r="K236" s="83">
        <f>SUM(K238+K247+K272)</f>
        <v>2302497.87</v>
      </c>
      <c r="L236" s="83">
        <f>SUM(L238+L247)</f>
        <v>2144405</v>
      </c>
      <c r="M236" s="83">
        <f>SUM(M238+M247)</f>
        <v>2144405</v>
      </c>
      <c r="N236" s="124">
        <f t="shared" si="22"/>
        <v>0</v>
      </c>
      <c r="O236" s="124">
        <f t="shared" si="22"/>
        <v>0</v>
      </c>
      <c r="P236" s="124">
        <f t="shared" si="22"/>
        <v>0</v>
      </c>
    </row>
    <row r="237" spans="1:16" ht="15.75">
      <c r="A237" s="59" t="s">
        <v>33</v>
      </c>
      <c r="B237" s="88"/>
      <c r="C237" s="82"/>
      <c r="D237" s="82"/>
      <c r="E237" s="57"/>
      <c r="F237" s="82"/>
      <c r="G237" s="57"/>
      <c r="H237" s="83"/>
      <c r="I237" s="83"/>
      <c r="J237" s="83"/>
      <c r="K237" s="83"/>
      <c r="L237" s="83"/>
      <c r="M237" s="83"/>
      <c r="N237" s="124">
        <f t="shared" si="22"/>
        <v>0</v>
      </c>
      <c r="O237" s="124">
        <f t="shared" si="22"/>
        <v>0</v>
      </c>
      <c r="P237" s="124">
        <f t="shared" si="22"/>
        <v>0</v>
      </c>
    </row>
    <row r="238" spans="1:16" ht="15.75">
      <c r="A238" s="59" t="s">
        <v>130</v>
      </c>
      <c r="B238" s="157">
        <v>370</v>
      </c>
      <c r="C238" s="82" t="s">
        <v>42</v>
      </c>
      <c r="D238" s="82" t="s">
        <v>42</v>
      </c>
      <c r="E238" s="57">
        <v>110</v>
      </c>
      <c r="F238" s="82" t="s">
        <v>189</v>
      </c>
      <c r="G238" s="57"/>
      <c r="H238" s="83">
        <f aca="true" t="shared" si="25" ref="H238:M238">SUM(H240:H246)</f>
        <v>1456574.68</v>
      </c>
      <c r="I238" s="83">
        <f t="shared" si="25"/>
        <v>1456574.68</v>
      </c>
      <c r="J238" s="83">
        <f t="shared" si="25"/>
        <v>1456574.68</v>
      </c>
      <c r="K238" s="83">
        <f t="shared" si="25"/>
        <v>1456574.68</v>
      </c>
      <c r="L238" s="83">
        <f t="shared" si="25"/>
        <v>1456574.68</v>
      </c>
      <c r="M238" s="83">
        <f t="shared" si="25"/>
        <v>1456574.68</v>
      </c>
      <c r="N238" s="124">
        <f t="shared" si="22"/>
        <v>0</v>
      </c>
      <c r="O238" s="124">
        <f t="shared" si="22"/>
        <v>0</v>
      </c>
      <c r="P238" s="124">
        <f t="shared" si="22"/>
        <v>0</v>
      </c>
    </row>
    <row r="239" spans="1:16" ht="15.75">
      <c r="A239" s="79" t="s">
        <v>33</v>
      </c>
      <c r="B239" s="158"/>
      <c r="C239" s="82" t="s">
        <v>42</v>
      </c>
      <c r="D239" s="82" t="s">
        <v>42</v>
      </c>
      <c r="E239" s="57"/>
      <c r="F239" s="82"/>
      <c r="G239" s="57"/>
      <c r="H239" s="83"/>
      <c r="I239" s="83"/>
      <c r="J239" s="83"/>
      <c r="K239" s="83"/>
      <c r="L239" s="83"/>
      <c r="M239" s="83"/>
      <c r="N239" s="124">
        <f t="shared" si="22"/>
        <v>0</v>
      </c>
      <c r="O239" s="124">
        <f t="shared" si="22"/>
        <v>0</v>
      </c>
      <c r="P239" s="124">
        <f t="shared" si="22"/>
        <v>0</v>
      </c>
    </row>
    <row r="240" spans="1:16" ht="15.75">
      <c r="A240" s="79" t="s">
        <v>128</v>
      </c>
      <c r="B240" s="158"/>
      <c r="C240" s="82" t="s">
        <v>42</v>
      </c>
      <c r="D240" s="82" t="s">
        <v>42</v>
      </c>
      <c r="E240" s="57">
        <v>111</v>
      </c>
      <c r="F240" s="82" t="s">
        <v>189</v>
      </c>
      <c r="G240" s="57">
        <v>211</v>
      </c>
      <c r="H240" s="83">
        <v>1118720.95</v>
      </c>
      <c r="I240" s="83">
        <v>1118720.95</v>
      </c>
      <c r="J240" s="83">
        <v>1118720.95</v>
      </c>
      <c r="K240" s="83">
        <v>1118720.95</v>
      </c>
      <c r="L240" s="83">
        <v>1118720.95</v>
      </c>
      <c r="M240" s="83">
        <v>1118720.95</v>
      </c>
      <c r="N240" s="124">
        <f t="shared" si="22"/>
        <v>0</v>
      </c>
      <c r="O240" s="124">
        <f t="shared" si="22"/>
        <v>0</v>
      </c>
      <c r="P240" s="124">
        <f t="shared" si="22"/>
        <v>0</v>
      </c>
    </row>
    <row r="241" spans="1:16" ht="15.75" customHeight="1" hidden="1">
      <c r="A241" s="79" t="s">
        <v>46</v>
      </c>
      <c r="B241" s="158"/>
      <c r="C241" s="82" t="s">
        <v>42</v>
      </c>
      <c r="D241" s="82" t="s">
        <v>42</v>
      </c>
      <c r="E241" s="57">
        <v>112</v>
      </c>
      <c r="F241" s="82"/>
      <c r="G241" s="57">
        <v>212</v>
      </c>
      <c r="H241" s="83"/>
      <c r="I241" s="83"/>
      <c r="J241" s="83"/>
      <c r="K241" s="83"/>
      <c r="L241" s="83"/>
      <c r="M241" s="83"/>
      <c r="N241" s="124">
        <f t="shared" si="22"/>
        <v>0</v>
      </c>
      <c r="O241" s="124">
        <f t="shared" si="22"/>
        <v>0</v>
      </c>
      <c r="P241" s="124">
        <f t="shared" si="22"/>
        <v>0</v>
      </c>
    </row>
    <row r="242" spans="1:16" ht="15.75" customHeight="1" hidden="1">
      <c r="A242" s="79" t="s">
        <v>46</v>
      </c>
      <c r="B242" s="158"/>
      <c r="C242" s="82" t="s">
        <v>42</v>
      </c>
      <c r="D242" s="82" t="s">
        <v>42</v>
      </c>
      <c r="E242" s="57">
        <v>112</v>
      </c>
      <c r="F242" s="82"/>
      <c r="G242" s="57">
        <v>222</v>
      </c>
      <c r="H242" s="83"/>
      <c r="I242" s="83"/>
      <c r="J242" s="83"/>
      <c r="K242" s="83"/>
      <c r="L242" s="83"/>
      <c r="M242" s="83"/>
      <c r="N242" s="124">
        <f t="shared" si="22"/>
        <v>0</v>
      </c>
      <c r="O242" s="124">
        <f t="shared" si="22"/>
        <v>0</v>
      </c>
      <c r="P242" s="124">
        <f t="shared" si="22"/>
        <v>0</v>
      </c>
    </row>
    <row r="243" spans="1:16" ht="15.75" customHeight="1" hidden="1">
      <c r="A243" s="79" t="s">
        <v>46</v>
      </c>
      <c r="B243" s="158"/>
      <c r="C243" s="82" t="s">
        <v>42</v>
      </c>
      <c r="D243" s="82" t="s">
        <v>42</v>
      </c>
      <c r="E243" s="57">
        <v>112</v>
      </c>
      <c r="F243" s="82"/>
      <c r="G243" s="57">
        <v>262</v>
      </c>
      <c r="H243" s="83"/>
      <c r="I243" s="83"/>
      <c r="J243" s="83"/>
      <c r="K243" s="83"/>
      <c r="L243" s="83"/>
      <c r="M243" s="83"/>
      <c r="N243" s="124">
        <f t="shared" si="22"/>
        <v>0</v>
      </c>
      <c r="O243" s="124">
        <f t="shared" si="22"/>
        <v>0</v>
      </c>
      <c r="P243" s="124">
        <f t="shared" si="22"/>
        <v>0</v>
      </c>
    </row>
    <row r="244" spans="1:16" ht="15.75" customHeight="1" hidden="1">
      <c r="A244" s="79" t="s">
        <v>46</v>
      </c>
      <c r="B244" s="158"/>
      <c r="C244" s="82" t="s">
        <v>42</v>
      </c>
      <c r="D244" s="82" t="s">
        <v>42</v>
      </c>
      <c r="E244" s="57">
        <v>112</v>
      </c>
      <c r="F244" s="82"/>
      <c r="G244" s="57">
        <v>290</v>
      </c>
      <c r="H244" s="83"/>
      <c r="I244" s="83"/>
      <c r="J244" s="83"/>
      <c r="K244" s="83"/>
      <c r="L244" s="83"/>
      <c r="M244" s="83"/>
      <c r="N244" s="124">
        <f t="shared" si="22"/>
        <v>0</v>
      </c>
      <c r="O244" s="124">
        <f t="shared" si="22"/>
        <v>0</v>
      </c>
      <c r="P244" s="124">
        <f t="shared" si="22"/>
        <v>0</v>
      </c>
    </row>
    <row r="245" spans="1:16" ht="47.25" customHeight="1">
      <c r="A245" s="79" t="s">
        <v>45</v>
      </c>
      <c r="B245" s="158"/>
      <c r="C245" s="82" t="s">
        <v>42</v>
      </c>
      <c r="D245" s="82" t="s">
        <v>42</v>
      </c>
      <c r="E245" s="57">
        <v>119</v>
      </c>
      <c r="F245" s="82" t="s">
        <v>189</v>
      </c>
      <c r="G245" s="57">
        <v>213</v>
      </c>
      <c r="H245" s="83">
        <v>337853.73</v>
      </c>
      <c r="I245" s="83">
        <v>337853.73</v>
      </c>
      <c r="J245" s="83">
        <v>337853.73</v>
      </c>
      <c r="K245" s="83">
        <v>337853.73</v>
      </c>
      <c r="L245" s="83">
        <v>337853.73</v>
      </c>
      <c r="M245" s="83">
        <v>337853.73</v>
      </c>
      <c r="N245" s="124">
        <f t="shared" si="22"/>
        <v>0</v>
      </c>
      <c r="O245" s="124">
        <f t="shared" si="22"/>
        <v>0</v>
      </c>
      <c r="P245" s="124">
        <f t="shared" si="22"/>
        <v>0</v>
      </c>
    </row>
    <row r="246" spans="1:16" ht="31.5" hidden="1">
      <c r="A246" s="79" t="s">
        <v>129</v>
      </c>
      <c r="B246" s="159"/>
      <c r="C246" s="82" t="s">
        <v>42</v>
      </c>
      <c r="D246" s="82" t="s">
        <v>42</v>
      </c>
      <c r="E246" s="57">
        <v>119</v>
      </c>
      <c r="F246" s="82"/>
      <c r="G246" s="57">
        <v>262</v>
      </c>
      <c r="H246" s="83"/>
      <c r="I246" s="83"/>
      <c r="J246" s="83"/>
      <c r="K246" s="83"/>
      <c r="L246" s="83"/>
      <c r="M246" s="83"/>
      <c r="N246" s="124">
        <f t="shared" si="22"/>
        <v>0</v>
      </c>
      <c r="O246" s="124">
        <f t="shared" si="22"/>
        <v>0</v>
      </c>
      <c r="P246" s="124">
        <f t="shared" si="22"/>
        <v>0</v>
      </c>
    </row>
    <row r="247" spans="1:16" ht="31.5">
      <c r="A247" s="59" t="s">
        <v>126</v>
      </c>
      <c r="B247" s="162">
        <v>380</v>
      </c>
      <c r="C247" s="82"/>
      <c r="D247" s="82"/>
      <c r="E247" s="57">
        <v>240</v>
      </c>
      <c r="F247" s="82" t="s">
        <v>189</v>
      </c>
      <c r="G247" s="57"/>
      <c r="H247" s="83">
        <f aca="true" t="shared" si="26" ref="H247:M247">SUM(H249:H257)</f>
        <v>767868.78</v>
      </c>
      <c r="I247" s="83">
        <f t="shared" si="26"/>
        <v>687830.3200000001</v>
      </c>
      <c r="J247" s="83">
        <f t="shared" si="26"/>
        <v>687830.3200000001</v>
      </c>
      <c r="K247" s="83">
        <f t="shared" si="26"/>
        <v>767868.78</v>
      </c>
      <c r="L247" s="83">
        <f t="shared" si="26"/>
        <v>687830.3200000001</v>
      </c>
      <c r="M247" s="83">
        <f t="shared" si="26"/>
        <v>687830.3200000001</v>
      </c>
      <c r="N247" s="124">
        <f t="shared" si="22"/>
        <v>0</v>
      </c>
      <c r="O247" s="124">
        <f t="shared" si="22"/>
        <v>0</v>
      </c>
      <c r="P247" s="124">
        <f t="shared" si="22"/>
        <v>0</v>
      </c>
    </row>
    <row r="248" spans="1:16" ht="15.75">
      <c r="A248" s="79" t="s">
        <v>33</v>
      </c>
      <c r="B248" s="162"/>
      <c r="C248" s="82"/>
      <c r="D248" s="82"/>
      <c r="E248" s="57"/>
      <c r="F248" s="82"/>
      <c r="G248" s="57"/>
      <c r="H248" s="83"/>
      <c r="I248" s="83"/>
      <c r="J248" s="83"/>
      <c r="K248" s="83"/>
      <c r="L248" s="83"/>
      <c r="M248" s="83"/>
      <c r="N248" s="124">
        <f t="shared" si="22"/>
        <v>0</v>
      </c>
      <c r="O248" s="124">
        <f t="shared" si="22"/>
        <v>0</v>
      </c>
      <c r="P248" s="124">
        <f t="shared" si="22"/>
        <v>0</v>
      </c>
    </row>
    <row r="249" spans="1:16" ht="15.75" customHeight="1" hidden="1">
      <c r="A249" s="59" t="s">
        <v>62</v>
      </c>
      <c r="B249" s="162"/>
      <c r="C249" s="82"/>
      <c r="D249" s="82"/>
      <c r="E249" s="57">
        <v>244</v>
      </c>
      <c r="F249" s="82"/>
      <c r="G249" s="57">
        <v>221</v>
      </c>
      <c r="H249" s="83"/>
      <c r="I249" s="83"/>
      <c r="J249" s="83"/>
      <c r="K249" s="83"/>
      <c r="L249" s="83"/>
      <c r="M249" s="83"/>
      <c r="N249" s="124">
        <f t="shared" si="22"/>
        <v>0</v>
      </c>
      <c r="O249" s="124">
        <f t="shared" si="22"/>
        <v>0</v>
      </c>
      <c r="P249" s="124">
        <f t="shared" si="22"/>
        <v>0</v>
      </c>
    </row>
    <row r="250" spans="1:16" ht="15.75">
      <c r="A250" s="59" t="s">
        <v>55</v>
      </c>
      <c r="B250" s="162"/>
      <c r="C250" s="82" t="s">
        <v>42</v>
      </c>
      <c r="D250" s="82" t="s">
        <v>42</v>
      </c>
      <c r="E250" s="57">
        <v>244</v>
      </c>
      <c r="F250" s="82" t="s">
        <v>189</v>
      </c>
      <c r="G250" s="57">
        <v>222</v>
      </c>
      <c r="H250" s="83">
        <f>188800-80000</f>
        <v>108800</v>
      </c>
      <c r="I250" s="83">
        <v>188800</v>
      </c>
      <c r="J250" s="83">
        <v>188800</v>
      </c>
      <c r="K250" s="83">
        <f>188800-80000</f>
        <v>108800</v>
      </c>
      <c r="L250" s="83">
        <v>188800</v>
      </c>
      <c r="M250" s="83">
        <v>188800</v>
      </c>
      <c r="N250" s="124">
        <f t="shared" si="22"/>
        <v>0</v>
      </c>
      <c r="O250" s="124">
        <f t="shared" si="22"/>
        <v>0</v>
      </c>
      <c r="P250" s="124">
        <f t="shared" si="22"/>
        <v>0</v>
      </c>
    </row>
    <row r="251" spans="1:16" ht="23.25" customHeight="1">
      <c r="A251" s="59" t="s">
        <v>63</v>
      </c>
      <c r="B251" s="162"/>
      <c r="C251" s="82" t="s">
        <v>42</v>
      </c>
      <c r="D251" s="82" t="s">
        <v>42</v>
      </c>
      <c r="E251" s="57">
        <v>244</v>
      </c>
      <c r="F251" s="82" t="s">
        <v>189</v>
      </c>
      <c r="G251" s="57">
        <v>223</v>
      </c>
      <c r="H251" s="83">
        <v>184332.15</v>
      </c>
      <c r="I251" s="83">
        <v>120000</v>
      </c>
      <c r="J251" s="83">
        <v>120000</v>
      </c>
      <c r="K251" s="83">
        <v>184332.15</v>
      </c>
      <c r="L251" s="83">
        <v>120000</v>
      </c>
      <c r="M251" s="83">
        <v>120000</v>
      </c>
      <c r="N251" s="124">
        <f t="shared" si="22"/>
        <v>0</v>
      </c>
      <c r="O251" s="124">
        <f t="shared" si="22"/>
        <v>0</v>
      </c>
      <c r="P251" s="124">
        <f t="shared" si="22"/>
        <v>0</v>
      </c>
    </row>
    <row r="252" spans="1:16" ht="15.75" customHeight="1" hidden="1">
      <c r="A252" s="59" t="s">
        <v>56</v>
      </c>
      <c r="B252" s="162"/>
      <c r="C252" s="82" t="s">
        <v>42</v>
      </c>
      <c r="D252" s="82" t="s">
        <v>42</v>
      </c>
      <c r="E252" s="57">
        <v>244</v>
      </c>
      <c r="F252" s="82"/>
      <c r="G252" s="57">
        <v>224</v>
      </c>
      <c r="H252" s="83"/>
      <c r="I252" s="83"/>
      <c r="J252" s="83"/>
      <c r="K252" s="83"/>
      <c r="L252" s="83"/>
      <c r="M252" s="83"/>
      <c r="N252" s="124">
        <f t="shared" si="22"/>
        <v>0</v>
      </c>
      <c r="O252" s="124">
        <f t="shared" si="22"/>
        <v>0</v>
      </c>
      <c r="P252" s="124">
        <f t="shared" si="22"/>
        <v>0</v>
      </c>
    </row>
    <row r="253" spans="1:16" ht="15.75" customHeight="1" hidden="1">
      <c r="A253" s="59" t="s">
        <v>57</v>
      </c>
      <c r="B253" s="162"/>
      <c r="C253" s="82" t="s">
        <v>42</v>
      </c>
      <c r="D253" s="82" t="s">
        <v>42</v>
      </c>
      <c r="E253" s="57">
        <v>244</v>
      </c>
      <c r="F253" s="82"/>
      <c r="G253" s="57">
        <v>225</v>
      </c>
      <c r="H253" s="83"/>
      <c r="I253" s="83"/>
      <c r="J253" s="83"/>
      <c r="K253" s="83"/>
      <c r="L253" s="83"/>
      <c r="M253" s="83"/>
      <c r="N253" s="124">
        <f t="shared" si="22"/>
        <v>0</v>
      </c>
      <c r="O253" s="124">
        <f t="shared" si="22"/>
        <v>0</v>
      </c>
      <c r="P253" s="124">
        <f t="shared" si="22"/>
        <v>0</v>
      </c>
    </row>
    <row r="254" spans="1:16" ht="15.75">
      <c r="A254" s="59" t="s">
        <v>58</v>
      </c>
      <c r="B254" s="162"/>
      <c r="C254" s="82" t="s">
        <v>42</v>
      </c>
      <c r="D254" s="82" t="s">
        <v>42</v>
      </c>
      <c r="E254" s="57">
        <v>244</v>
      </c>
      <c r="F254" s="82" t="s">
        <v>189</v>
      </c>
      <c r="G254" s="57">
        <v>226</v>
      </c>
      <c r="H254" s="83">
        <v>44000</v>
      </c>
      <c r="I254" s="83"/>
      <c r="J254" s="83"/>
      <c r="K254" s="83">
        <v>44000</v>
      </c>
      <c r="L254" s="83"/>
      <c r="M254" s="83"/>
      <c r="N254" s="124">
        <f t="shared" si="22"/>
        <v>0</v>
      </c>
      <c r="O254" s="124">
        <f t="shared" si="22"/>
        <v>0</v>
      </c>
      <c r="P254" s="124">
        <f t="shared" si="22"/>
        <v>0</v>
      </c>
    </row>
    <row r="255" spans="1:16" ht="15.75" customHeight="1" hidden="1">
      <c r="A255" s="59" t="s">
        <v>59</v>
      </c>
      <c r="B255" s="162"/>
      <c r="C255" s="82" t="s">
        <v>42</v>
      </c>
      <c r="D255" s="82" t="s">
        <v>42</v>
      </c>
      <c r="E255" s="57">
        <v>244</v>
      </c>
      <c r="F255" s="82"/>
      <c r="G255" s="57">
        <v>290</v>
      </c>
      <c r="H255" s="83"/>
      <c r="I255" s="83"/>
      <c r="J255" s="83"/>
      <c r="K255" s="83"/>
      <c r="L255" s="83"/>
      <c r="M255" s="83"/>
      <c r="N255" s="124">
        <f t="shared" si="22"/>
        <v>0</v>
      </c>
      <c r="O255" s="124">
        <f t="shared" si="22"/>
        <v>0</v>
      </c>
      <c r="P255" s="124">
        <f t="shared" si="22"/>
        <v>0</v>
      </c>
    </row>
    <row r="256" spans="1:16" ht="15.75">
      <c r="A256" s="59" t="s">
        <v>60</v>
      </c>
      <c r="B256" s="162"/>
      <c r="C256" s="82" t="s">
        <v>42</v>
      </c>
      <c r="D256" s="82" t="s">
        <v>42</v>
      </c>
      <c r="E256" s="57">
        <v>244</v>
      </c>
      <c r="F256" s="82" t="s">
        <v>189</v>
      </c>
      <c r="G256" s="57">
        <v>310</v>
      </c>
      <c r="H256" s="83">
        <f>276591.38+80000</f>
        <v>356591.38</v>
      </c>
      <c r="I256" s="83">
        <v>226830.66</v>
      </c>
      <c r="J256" s="83">
        <v>226830.66</v>
      </c>
      <c r="K256" s="83">
        <f>276591.38+80000</f>
        <v>356591.38</v>
      </c>
      <c r="L256" s="83">
        <v>226830.66</v>
      </c>
      <c r="M256" s="83">
        <v>226830.66</v>
      </c>
      <c r="N256" s="124">
        <f t="shared" si="22"/>
        <v>0</v>
      </c>
      <c r="O256" s="124">
        <f t="shared" si="22"/>
        <v>0</v>
      </c>
      <c r="P256" s="124">
        <f t="shared" si="22"/>
        <v>0</v>
      </c>
    </row>
    <row r="257" spans="1:16" ht="27.75" customHeight="1">
      <c r="A257" s="59" t="s">
        <v>61</v>
      </c>
      <c r="B257" s="86"/>
      <c r="C257" s="82" t="s">
        <v>42</v>
      </c>
      <c r="D257" s="82" t="s">
        <v>42</v>
      </c>
      <c r="E257" s="57">
        <v>244</v>
      </c>
      <c r="F257" s="82" t="s">
        <v>189</v>
      </c>
      <c r="G257" s="57">
        <v>340</v>
      </c>
      <c r="H257" s="83">
        <f>SUM(152199.66-78054.41)</f>
        <v>74145.25</v>
      </c>
      <c r="I257" s="83">
        <v>152199.66</v>
      </c>
      <c r="J257" s="83">
        <v>152199.66</v>
      </c>
      <c r="K257" s="83">
        <f>SUM(152199.66-78054.41)</f>
        <v>74145.25</v>
      </c>
      <c r="L257" s="83">
        <v>152199.66</v>
      </c>
      <c r="M257" s="83">
        <v>152199.66</v>
      </c>
      <c r="N257" s="124">
        <f t="shared" si="22"/>
        <v>0</v>
      </c>
      <c r="O257" s="124">
        <f t="shared" si="22"/>
        <v>0</v>
      </c>
      <c r="P257" s="124">
        <f t="shared" si="22"/>
        <v>0</v>
      </c>
    </row>
    <row r="258" spans="1:16" ht="15.75" customHeight="1" hidden="1">
      <c r="A258" s="59" t="s">
        <v>141</v>
      </c>
      <c r="B258" s="157">
        <v>390</v>
      </c>
      <c r="C258" s="82"/>
      <c r="D258" s="82"/>
      <c r="E258" s="57">
        <v>240</v>
      </c>
      <c r="F258" s="82"/>
      <c r="G258" s="57"/>
      <c r="H258" s="83"/>
      <c r="I258" s="83"/>
      <c r="J258" s="83"/>
      <c r="K258" s="83"/>
      <c r="L258" s="83"/>
      <c r="M258" s="83"/>
      <c r="N258" s="124">
        <f t="shared" si="22"/>
        <v>0</v>
      </c>
      <c r="O258" s="124">
        <f t="shared" si="22"/>
        <v>0</v>
      </c>
      <c r="P258" s="124">
        <f t="shared" si="22"/>
        <v>0</v>
      </c>
    </row>
    <row r="259" spans="1:16" ht="15.75" customHeight="1" hidden="1">
      <c r="A259" s="59" t="s">
        <v>33</v>
      </c>
      <c r="B259" s="158"/>
      <c r="C259" s="82"/>
      <c r="D259" s="82"/>
      <c r="E259" s="57"/>
      <c r="F259" s="82"/>
      <c r="G259" s="57"/>
      <c r="H259" s="83"/>
      <c r="I259" s="83"/>
      <c r="J259" s="83"/>
      <c r="K259" s="83"/>
      <c r="L259" s="83"/>
      <c r="M259" s="83"/>
      <c r="N259" s="124">
        <f t="shared" si="22"/>
        <v>0</v>
      </c>
      <c r="O259" s="124">
        <f t="shared" si="22"/>
        <v>0</v>
      </c>
      <c r="P259" s="124">
        <f t="shared" si="22"/>
        <v>0</v>
      </c>
    </row>
    <row r="260" spans="1:16" ht="15.75" customHeight="1" hidden="1">
      <c r="A260" s="59" t="s">
        <v>54</v>
      </c>
      <c r="B260" s="159"/>
      <c r="C260" s="82"/>
      <c r="D260" s="82"/>
      <c r="E260" s="57">
        <v>244</v>
      </c>
      <c r="F260" s="82"/>
      <c r="G260" s="57">
        <v>290</v>
      </c>
      <c r="H260" s="83"/>
      <c r="I260" s="83"/>
      <c r="J260" s="83"/>
      <c r="K260" s="83"/>
      <c r="L260" s="83"/>
      <c r="M260" s="83"/>
      <c r="N260" s="124">
        <f t="shared" si="22"/>
        <v>0</v>
      </c>
      <c r="O260" s="124">
        <f t="shared" si="22"/>
        <v>0</v>
      </c>
      <c r="P260" s="124">
        <f t="shared" si="22"/>
        <v>0</v>
      </c>
    </row>
    <row r="261" spans="1:16" ht="15.75" customHeight="1" hidden="1">
      <c r="A261" s="59" t="s">
        <v>47</v>
      </c>
      <c r="B261" s="162">
        <v>400</v>
      </c>
      <c r="C261" s="82"/>
      <c r="D261" s="82"/>
      <c r="E261" s="57">
        <v>320</v>
      </c>
      <c r="F261" s="82"/>
      <c r="G261" s="57"/>
      <c r="H261" s="83"/>
      <c r="I261" s="83"/>
      <c r="J261" s="83"/>
      <c r="K261" s="83"/>
      <c r="L261" s="83"/>
      <c r="M261" s="83"/>
      <c r="N261" s="124">
        <f t="shared" si="22"/>
        <v>0</v>
      </c>
      <c r="O261" s="124">
        <f t="shared" si="22"/>
        <v>0</v>
      </c>
      <c r="P261" s="124">
        <f t="shared" si="22"/>
        <v>0</v>
      </c>
    </row>
    <row r="262" spans="1:16" ht="15.75" customHeight="1" hidden="1">
      <c r="A262" s="59" t="s">
        <v>140</v>
      </c>
      <c r="B262" s="162"/>
      <c r="C262" s="82"/>
      <c r="D262" s="82"/>
      <c r="E262" s="57">
        <v>323</v>
      </c>
      <c r="F262" s="82"/>
      <c r="G262" s="57">
        <v>262</v>
      </c>
      <c r="H262" s="83"/>
      <c r="I262" s="83"/>
      <c r="J262" s="83"/>
      <c r="K262" s="83"/>
      <c r="L262" s="83"/>
      <c r="M262" s="83"/>
      <c r="N262" s="124">
        <f t="shared" si="22"/>
        <v>0</v>
      </c>
      <c r="O262" s="124">
        <f t="shared" si="22"/>
        <v>0</v>
      </c>
      <c r="P262" s="124">
        <f t="shared" si="22"/>
        <v>0</v>
      </c>
    </row>
    <row r="263" spans="1:16" ht="15.75" customHeight="1" hidden="1">
      <c r="A263" s="59" t="s">
        <v>136</v>
      </c>
      <c r="B263" s="162">
        <v>410</v>
      </c>
      <c r="C263" s="82"/>
      <c r="D263" s="82"/>
      <c r="E263" s="57">
        <v>340</v>
      </c>
      <c r="F263" s="82"/>
      <c r="G263" s="57"/>
      <c r="H263" s="83"/>
      <c r="I263" s="83"/>
      <c r="J263" s="83"/>
      <c r="K263" s="83"/>
      <c r="L263" s="83"/>
      <c r="M263" s="83"/>
      <c r="N263" s="124">
        <f t="shared" si="22"/>
        <v>0</v>
      </c>
      <c r="O263" s="124">
        <f t="shared" si="22"/>
        <v>0</v>
      </c>
      <c r="P263" s="124">
        <f t="shared" si="22"/>
        <v>0</v>
      </c>
    </row>
    <row r="264" spans="1:16" ht="15.75" customHeight="1" hidden="1">
      <c r="A264" s="59" t="s">
        <v>33</v>
      </c>
      <c r="B264" s="162"/>
      <c r="C264" s="82"/>
      <c r="D264" s="82"/>
      <c r="E264" s="57"/>
      <c r="F264" s="82"/>
      <c r="G264" s="57"/>
      <c r="H264" s="83"/>
      <c r="I264" s="83"/>
      <c r="J264" s="83"/>
      <c r="K264" s="83"/>
      <c r="L264" s="83"/>
      <c r="M264" s="83"/>
      <c r="N264" s="124">
        <f t="shared" si="22"/>
        <v>0</v>
      </c>
      <c r="O264" s="124">
        <f t="shared" si="22"/>
        <v>0</v>
      </c>
      <c r="P264" s="124">
        <f t="shared" si="22"/>
        <v>0</v>
      </c>
    </row>
    <row r="265" spans="1:16" ht="15.75" customHeight="1" hidden="1">
      <c r="A265" s="59" t="s">
        <v>137</v>
      </c>
      <c r="B265" s="162"/>
      <c r="C265" s="82"/>
      <c r="D265" s="82"/>
      <c r="E265" s="57">
        <v>340</v>
      </c>
      <c r="F265" s="82"/>
      <c r="G265" s="57">
        <v>290</v>
      </c>
      <c r="H265" s="83"/>
      <c r="I265" s="83"/>
      <c r="J265" s="83"/>
      <c r="K265" s="83"/>
      <c r="L265" s="83"/>
      <c r="M265" s="83"/>
      <c r="N265" s="124">
        <f t="shared" si="22"/>
        <v>0</v>
      </c>
      <c r="O265" s="124">
        <f t="shared" si="22"/>
        <v>0</v>
      </c>
      <c r="P265" s="124">
        <f t="shared" si="22"/>
        <v>0</v>
      </c>
    </row>
    <row r="266" spans="1:16" ht="15.75" customHeight="1" hidden="1">
      <c r="A266" s="59" t="s">
        <v>48</v>
      </c>
      <c r="B266" s="57">
        <v>420</v>
      </c>
      <c r="C266" s="82"/>
      <c r="D266" s="82"/>
      <c r="E266" s="57">
        <v>360</v>
      </c>
      <c r="F266" s="82"/>
      <c r="G266" s="57">
        <v>262</v>
      </c>
      <c r="H266" s="83"/>
      <c r="I266" s="83"/>
      <c r="J266" s="83"/>
      <c r="K266" s="83"/>
      <c r="L266" s="83"/>
      <c r="M266" s="83"/>
      <c r="N266" s="124">
        <f aca="true" t="shared" si="27" ref="N266:P284">H266-K266</f>
        <v>0</v>
      </c>
      <c r="O266" s="124">
        <f t="shared" si="27"/>
        <v>0</v>
      </c>
      <c r="P266" s="124">
        <f t="shared" si="27"/>
        <v>0</v>
      </c>
    </row>
    <row r="267" spans="1:16" ht="15.75" customHeight="1" hidden="1">
      <c r="A267" s="59" t="s">
        <v>49</v>
      </c>
      <c r="B267" s="162">
        <v>430</v>
      </c>
      <c r="C267" s="82"/>
      <c r="D267" s="82"/>
      <c r="E267" s="57">
        <v>800</v>
      </c>
      <c r="F267" s="82"/>
      <c r="G267" s="57"/>
      <c r="H267" s="83"/>
      <c r="I267" s="83"/>
      <c r="J267" s="83"/>
      <c r="K267" s="83"/>
      <c r="L267" s="83"/>
      <c r="M267" s="83"/>
      <c r="N267" s="124">
        <f t="shared" si="27"/>
        <v>0</v>
      </c>
      <c r="O267" s="124">
        <f t="shared" si="27"/>
        <v>0</v>
      </c>
      <c r="P267" s="124">
        <f t="shared" si="27"/>
        <v>0</v>
      </c>
    </row>
    <row r="268" spans="1:16" ht="15.75" customHeight="1" hidden="1">
      <c r="A268" s="59" t="s">
        <v>33</v>
      </c>
      <c r="B268" s="162"/>
      <c r="C268" s="82"/>
      <c r="D268" s="82"/>
      <c r="E268" s="57"/>
      <c r="F268" s="82"/>
      <c r="G268" s="57"/>
      <c r="H268" s="83"/>
      <c r="I268" s="83"/>
      <c r="J268" s="83"/>
      <c r="K268" s="83"/>
      <c r="L268" s="83"/>
      <c r="M268" s="83"/>
      <c r="N268" s="124">
        <f t="shared" si="27"/>
        <v>0</v>
      </c>
      <c r="O268" s="124">
        <f t="shared" si="27"/>
        <v>0</v>
      </c>
      <c r="P268" s="124">
        <f t="shared" si="27"/>
        <v>0</v>
      </c>
    </row>
    <row r="269" spans="1:16" ht="15.75" customHeight="1" hidden="1">
      <c r="A269" s="59" t="s">
        <v>122</v>
      </c>
      <c r="B269" s="162"/>
      <c r="C269" s="82"/>
      <c r="D269" s="82"/>
      <c r="E269" s="57">
        <v>830</v>
      </c>
      <c r="F269" s="82"/>
      <c r="G269" s="57"/>
      <c r="H269" s="83"/>
      <c r="I269" s="83"/>
      <c r="J269" s="83"/>
      <c r="K269" s="83"/>
      <c r="L269" s="83"/>
      <c r="M269" s="83"/>
      <c r="N269" s="124">
        <f t="shared" si="27"/>
        <v>0</v>
      </c>
      <c r="O269" s="124">
        <f t="shared" si="27"/>
        <v>0</v>
      </c>
      <c r="P269" s="124">
        <f t="shared" si="27"/>
        <v>0</v>
      </c>
    </row>
    <row r="270" spans="1:16" ht="15.75" customHeight="1" hidden="1">
      <c r="A270" s="59" t="s">
        <v>127</v>
      </c>
      <c r="B270" s="162"/>
      <c r="C270" s="82"/>
      <c r="D270" s="82"/>
      <c r="E270" s="57">
        <v>831</v>
      </c>
      <c r="F270" s="82"/>
      <c r="G270" s="57">
        <v>290</v>
      </c>
      <c r="H270" s="83"/>
      <c r="I270" s="83"/>
      <c r="J270" s="83"/>
      <c r="K270" s="83"/>
      <c r="L270" s="83"/>
      <c r="M270" s="83"/>
      <c r="N270" s="124">
        <f t="shared" si="27"/>
        <v>0</v>
      </c>
      <c r="O270" s="124">
        <f t="shared" si="27"/>
        <v>0</v>
      </c>
      <c r="P270" s="124">
        <f t="shared" si="27"/>
        <v>0</v>
      </c>
    </row>
    <row r="271" spans="1:16" ht="15.75" customHeight="1" hidden="1">
      <c r="A271" s="59" t="s">
        <v>127</v>
      </c>
      <c r="B271" s="162"/>
      <c r="C271" s="82"/>
      <c r="D271" s="82"/>
      <c r="E271" s="57">
        <v>831</v>
      </c>
      <c r="F271" s="82"/>
      <c r="G271" s="57">
        <v>262</v>
      </c>
      <c r="H271" s="83"/>
      <c r="I271" s="83"/>
      <c r="J271" s="83"/>
      <c r="K271" s="83"/>
      <c r="L271" s="83"/>
      <c r="M271" s="83"/>
      <c r="N271" s="124">
        <f t="shared" si="27"/>
        <v>0</v>
      </c>
      <c r="O271" s="124">
        <f t="shared" si="27"/>
        <v>0</v>
      </c>
      <c r="P271" s="124">
        <f t="shared" si="27"/>
        <v>0</v>
      </c>
    </row>
    <row r="272" spans="1:16" ht="32.25" customHeight="1">
      <c r="A272" s="59" t="s">
        <v>50</v>
      </c>
      <c r="B272" s="162">
        <v>440</v>
      </c>
      <c r="C272" s="82"/>
      <c r="D272" s="82"/>
      <c r="E272" s="57">
        <v>850</v>
      </c>
      <c r="F272" s="82" t="s">
        <v>189</v>
      </c>
      <c r="G272" s="57"/>
      <c r="H272" s="83">
        <f>SUM(H276)</f>
        <v>78054.41</v>
      </c>
      <c r="I272" s="83">
        <v>0</v>
      </c>
      <c r="J272" s="83">
        <v>0</v>
      </c>
      <c r="K272" s="83">
        <f>SUM(K276)</f>
        <v>78054.41</v>
      </c>
      <c r="L272" s="83">
        <v>0</v>
      </c>
      <c r="M272" s="83">
        <v>0</v>
      </c>
      <c r="N272" s="124">
        <f t="shared" si="27"/>
        <v>0</v>
      </c>
      <c r="O272" s="124">
        <f t="shared" si="27"/>
        <v>0</v>
      </c>
      <c r="P272" s="124">
        <f t="shared" si="27"/>
        <v>0</v>
      </c>
    </row>
    <row r="273" spans="1:16" ht="15.75" customHeight="1" hidden="1">
      <c r="A273" s="59" t="s">
        <v>33</v>
      </c>
      <c r="B273" s="162"/>
      <c r="C273" s="82"/>
      <c r="D273" s="82"/>
      <c r="E273" s="57"/>
      <c r="F273" s="82"/>
      <c r="G273" s="57"/>
      <c r="H273" s="83"/>
      <c r="I273" s="83"/>
      <c r="J273" s="83"/>
      <c r="K273" s="83"/>
      <c r="L273" s="83"/>
      <c r="M273" s="83"/>
      <c r="N273" s="124">
        <f t="shared" si="27"/>
        <v>0</v>
      </c>
      <c r="O273" s="124">
        <f t="shared" si="27"/>
        <v>0</v>
      </c>
      <c r="P273" s="124">
        <f t="shared" si="27"/>
        <v>0</v>
      </c>
    </row>
    <row r="274" spans="1:16" ht="20.25" customHeight="1" hidden="1">
      <c r="A274" s="59" t="s">
        <v>51</v>
      </c>
      <c r="B274" s="162"/>
      <c r="C274" s="82"/>
      <c r="D274" s="82"/>
      <c r="E274" s="57">
        <v>851</v>
      </c>
      <c r="F274" s="82"/>
      <c r="G274" s="57">
        <v>290</v>
      </c>
      <c r="H274" s="83"/>
      <c r="I274" s="83"/>
      <c r="J274" s="83"/>
      <c r="K274" s="83"/>
      <c r="L274" s="83"/>
      <c r="M274" s="83"/>
      <c r="N274" s="124">
        <f t="shared" si="27"/>
        <v>0</v>
      </c>
      <c r="O274" s="124">
        <f t="shared" si="27"/>
        <v>0</v>
      </c>
      <c r="P274" s="124">
        <f t="shared" si="27"/>
        <v>0</v>
      </c>
    </row>
    <row r="275" spans="1:16" ht="21.75" customHeight="1" hidden="1">
      <c r="A275" s="59" t="s">
        <v>52</v>
      </c>
      <c r="B275" s="162"/>
      <c r="C275" s="82"/>
      <c r="D275" s="82"/>
      <c r="E275" s="57">
        <v>852</v>
      </c>
      <c r="F275" s="82"/>
      <c r="G275" s="57">
        <v>290</v>
      </c>
      <c r="H275" s="83"/>
      <c r="I275" s="83"/>
      <c r="J275" s="83"/>
      <c r="K275" s="83"/>
      <c r="L275" s="83"/>
      <c r="M275" s="83"/>
      <c r="N275" s="124">
        <f t="shared" si="27"/>
        <v>0</v>
      </c>
      <c r="O275" s="124">
        <f t="shared" si="27"/>
        <v>0</v>
      </c>
      <c r="P275" s="124">
        <f t="shared" si="27"/>
        <v>0</v>
      </c>
    </row>
    <row r="276" spans="1:16" ht="21.75" customHeight="1">
      <c r="A276" s="59" t="s">
        <v>53</v>
      </c>
      <c r="B276" s="162"/>
      <c r="C276" s="82"/>
      <c r="D276" s="82"/>
      <c r="E276" s="57">
        <v>853</v>
      </c>
      <c r="F276" s="82" t="s">
        <v>189</v>
      </c>
      <c r="G276" s="57">
        <v>290</v>
      </c>
      <c r="H276" s="83">
        <v>78054.41</v>
      </c>
      <c r="I276" s="83">
        <v>0</v>
      </c>
      <c r="J276" s="83">
        <v>0</v>
      </c>
      <c r="K276" s="83">
        <v>78054.41</v>
      </c>
      <c r="L276" s="83">
        <v>0</v>
      </c>
      <c r="M276" s="83">
        <v>0</v>
      </c>
      <c r="N276" s="124">
        <f t="shared" si="27"/>
        <v>0</v>
      </c>
      <c r="O276" s="124">
        <f t="shared" si="27"/>
        <v>0</v>
      </c>
      <c r="P276" s="124">
        <f t="shared" si="27"/>
        <v>0</v>
      </c>
    </row>
    <row r="277" spans="1:16" ht="15.75">
      <c r="A277" s="59" t="s">
        <v>20</v>
      </c>
      <c r="B277" s="57">
        <v>500</v>
      </c>
      <c r="C277" s="82" t="s">
        <v>42</v>
      </c>
      <c r="D277" s="82" t="s">
        <v>42</v>
      </c>
      <c r="E277" s="57" t="s">
        <v>42</v>
      </c>
      <c r="F277" s="82" t="s">
        <v>188</v>
      </c>
      <c r="G277" s="57" t="s">
        <v>42</v>
      </c>
      <c r="H277" s="83">
        <v>454117.06</v>
      </c>
      <c r="I277" s="83">
        <v>0</v>
      </c>
      <c r="J277" s="83">
        <v>0</v>
      </c>
      <c r="K277" s="83">
        <v>454117.06</v>
      </c>
      <c r="L277" s="83">
        <v>0</v>
      </c>
      <c r="M277" s="83">
        <v>0</v>
      </c>
      <c r="N277" s="124">
        <f t="shared" si="27"/>
        <v>0</v>
      </c>
      <c r="O277" s="124">
        <f t="shared" si="27"/>
        <v>0</v>
      </c>
      <c r="P277" s="124">
        <f t="shared" si="27"/>
        <v>0</v>
      </c>
    </row>
    <row r="278" spans="1:16" ht="15.75">
      <c r="A278" s="59" t="s">
        <v>20</v>
      </c>
      <c r="B278" s="57">
        <v>500</v>
      </c>
      <c r="C278" s="82" t="s">
        <v>42</v>
      </c>
      <c r="D278" s="82" t="s">
        <v>42</v>
      </c>
      <c r="E278" s="57" t="s">
        <v>42</v>
      </c>
      <c r="F278" s="82" t="s">
        <v>178</v>
      </c>
      <c r="G278" s="57" t="s">
        <v>42</v>
      </c>
      <c r="H278" s="83">
        <v>410617.6</v>
      </c>
      <c r="I278" s="83">
        <v>0</v>
      </c>
      <c r="J278" s="83">
        <v>0</v>
      </c>
      <c r="K278" s="83">
        <v>410617.6</v>
      </c>
      <c r="L278" s="83">
        <v>0</v>
      </c>
      <c r="M278" s="83">
        <v>0</v>
      </c>
      <c r="N278" s="124">
        <f t="shared" si="27"/>
        <v>0</v>
      </c>
      <c r="O278" s="124">
        <f t="shared" si="27"/>
        <v>0</v>
      </c>
      <c r="P278" s="124">
        <f t="shared" si="27"/>
        <v>0</v>
      </c>
    </row>
    <row r="279" spans="1:16" ht="15.75">
      <c r="A279" s="59" t="s">
        <v>20</v>
      </c>
      <c r="B279" s="57">
        <v>500</v>
      </c>
      <c r="C279" s="82" t="s">
        <v>42</v>
      </c>
      <c r="D279" s="82" t="s">
        <v>42</v>
      </c>
      <c r="E279" s="57" t="s">
        <v>42</v>
      </c>
      <c r="F279" s="82" t="s">
        <v>189</v>
      </c>
      <c r="G279" s="57" t="s">
        <v>42</v>
      </c>
      <c r="H279" s="83">
        <v>158092.87</v>
      </c>
      <c r="I279" s="83">
        <v>0</v>
      </c>
      <c r="J279" s="83">
        <v>0</v>
      </c>
      <c r="K279" s="83">
        <v>158092.87</v>
      </c>
      <c r="L279" s="83">
        <v>0</v>
      </c>
      <c r="M279" s="83">
        <v>0</v>
      </c>
      <c r="N279" s="124">
        <f t="shared" si="27"/>
        <v>0</v>
      </c>
      <c r="O279" s="124">
        <f t="shared" si="27"/>
        <v>0</v>
      </c>
      <c r="P279" s="124">
        <f t="shared" si="27"/>
        <v>0</v>
      </c>
    </row>
    <row r="280" spans="1:16" ht="31.5" hidden="1">
      <c r="A280" s="59" t="s">
        <v>187</v>
      </c>
      <c r="B280" s="57">
        <v>510</v>
      </c>
      <c r="C280" s="82" t="s">
        <v>42</v>
      </c>
      <c r="D280" s="82" t="s">
        <v>42</v>
      </c>
      <c r="E280" s="57" t="s">
        <v>42</v>
      </c>
      <c r="F280" s="82"/>
      <c r="G280" s="57" t="s">
        <v>42</v>
      </c>
      <c r="H280" s="83"/>
      <c r="I280" s="83"/>
      <c r="J280" s="83"/>
      <c r="K280" s="83"/>
      <c r="L280" s="83"/>
      <c r="M280" s="83"/>
      <c r="N280" s="124">
        <f t="shared" si="27"/>
        <v>0</v>
      </c>
      <c r="O280" s="124">
        <f t="shared" si="27"/>
        <v>0</v>
      </c>
      <c r="P280" s="124">
        <f t="shared" si="27"/>
        <v>0</v>
      </c>
    </row>
    <row r="281" spans="1:16" ht="15.75">
      <c r="A281" s="59" t="s">
        <v>64</v>
      </c>
      <c r="B281" s="57">
        <v>520</v>
      </c>
      <c r="C281" s="82" t="s">
        <v>42</v>
      </c>
      <c r="D281" s="82" t="s">
        <v>42</v>
      </c>
      <c r="E281" s="57" t="s">
        <v>42</v>
      </c>
      <c r="F281" s="82" t="s">
        <v>178</v>
      </c>
      <c r="G281" s="57" t="s">
        <v>42</v>
      </c>
      <c r="H281" s="83">
        <v>-157417.6</v>
      </c>
      <c r="I281" s="83">
        <v>0</v>
      </c>
      <c r="J281" s="83">
        <v>0</v>
      </c>
      <c r="K281" s="83">
        <v>-157417.6</v>
      </c>
      <c r="L281" s="83">
        <v>0</v>
      </c>
      <c r="M281" s="83">
        <v>0</v>
      </c>
      <c r="N281" s="124">
        <f t="shared" si="27"/>
        <v>0</v>
      </c>
      <c r="O281" s="124">
        <f t="shared" si="27"/>
        <v>0</v>
      </c>
      <c r="P281" s="124">
        <f t="shared" si="27"/>
        <v>0</v>
      </c>
    </row>
    <row r="282" spans="1:16" ht="15.75" hidden="1">
      <c r="A282" s="59" t="s">
        <v>111</v>
      </c>
      <c r="B282" s="57">
        <v>530</v>
      </c>
      <c r="C282" s="82" t="s">
        <v>42</v>
      </c>
      <c r="D282" s="82" t="s">
        <v>42</v>
      </c>
      <c r="E282" s="57" t="s">
        <v>42</v>
      </c>
      <c r="F282" s="82"/>
      <c r="G282" s="57" t="s">
        <v>42</v>
      </c>
      <c r="H282" s="83"/>
      <c r="I282" s="83"/>
      <c r="J282" s="83"/>
      <c r="K282" s="83"/>
      <c r="L282" s="83"/>
      <c r="M282" s="83"/>
      <c r="N282" s="124">
        <f t="shared" si="27"/>
        <v>0</v>
      </c>
      <c r="O282" s="124">
        <f t="shared" si="27"/>
        <v>0</v>
      </c>
      <c r="P282" s="124">
        <f t="shared" si="27"/>
        <v>0</v>
      </c>
    </row>
    <row r="283" spans="1:16" ht="15.75" hidden="1">
      <c r="A283" s="59" t="s">
        <v>65</v>
      </c>
      <c r="B283" s="57">
        <v>600</v>
      </c>
      <c r="C283" s="82" t="s">
        <v>42</v>
      </c>
      <c r="D283" s="82" t="s">
        <v>42</v>
      </c>
      <c r="E283" s="57" t="s">
        <v>42</v>
      </c>
      <c r="F283" s="82"/>
      <c r="G283" s="57" t="s">
        <v>42</v>
      </c>
      <c r="H283" s="83"/>
      <c r="I283" s="83"/>
      <c r="J283" s="83"/>
      <c r="K283" s="83"/>
      <c r="L283" s="83"/>
      <c r="M283" s="83"/>
      <c r="N283" s="124">
        <f t="shared" si="27"/>
        <v>0</v>
      </c>
      <c r="O283" s="124">
        <f t="shared" si="27"/>
        <v>0</v>
      </c>
      <c r="P283" s="124">
        <f t="shared" si="27"/>
        <v>0</v>
      </c>
    </row>
    <row r="284" spans="1:16" ht="15.75">
      <c r="A284" s="74"/>
      <c r="B284" s="74"/>
      <c r="C284" s="99"/>
      <c r="D284" s="99"/>
      <c r="E284" s="74"/>
      <c r="F284" s="99"/>
      <c r="G284" s="74"/>
      <c r="H284" s="100"/>
      <c r="I284" s="100"/>
      <c r="J284" s="100"/>
      <c r="K284" s="100"/>
      <c r="L284" s="100"/>
      <c r="M284" s="100"/>
      <c r="N284" s="124">
        <f t="shared" si="27"/>
        <v>0</v>
      </c>
      <c r="O284" s="124">
        <f t="shared" si="27"/>
        <v>0</v>
      </c>
      <c r="P284" s="124">
        <f t="shared" si="27"/>
        <v>0</v>
      </c>
    </row>
  </sheetData>
  <sheetProtection/>
  <mergeCells count="53">
    <mergeCell ref="B126:B129"/>
    <mergeCell ref="B60:B64"/>
    <mergeCell ref="B57:B59"/>
    <mergeCell ref="B130:B132"/>
    <mergeCell ref="B37:B47"/>
    <mergeCell ref="B77:B79"/>
    <mergeCell ref="B123:B125"/>
    <mergeCell ref="B65:B76"/>
    <mergeCell ref="B80:B83"/>
    <mergeCell ref="B100:B102"/>
    <mergeCell ref="B103:B122"/>
    <mergeCell ref="H5:H7"/>
    <mergeCell ref="I5:I7"/>
    <mergeCell ref="J5:J7"/>
    <mergeCell ref="B11:B26"/>
    <mergeCell ref="B48:B51"/>
    <mergeCell ref="B52:B54"/>
    <mergeCell ref="B86:B97"/>
    <mergeCell ref="B4:B7"/>
    <mergeCell ref="C4:C7"/>
    <mergeCell ref="D4:D7"/>
    <mergeCell ref="E4:E7"/>
    <mergeCell ref="F4:F7"/>
    <mergeCell ref="G4:G7"/>
    <mergeCell ref="B216:B224"/>
    <mergeCell ref="B238:B246"/>
    <mergeCell ref="B194:B197"/>
    <mergeCell ref="B198:B200"/>
    <mergeCell ref="B202:B211"/>
    <mergeCell ref="B134:B136"/>
    <mergeCell ref="B263:B265"/>
    <mergeCell ref="B267:B271"/>
    <mergeCell ref="B272:B276"/>
    <mergeCell ref="B225:B235"/>
    <mergeCell ref="B247:B256"/>
    <mergeCell ref="B261:B262"/>
    <mergeCell ref="B258:B260"/>
    <mergeCell ref="B137:B156"/>
    <mergeCell ref="B157:B159"/>
    <mergeCell ref="B160:B163"/>
    <mergeCell ref="B164:B166"/>
    <mergeCell ref="B168:B170"/>
    <mergeCell ref="B171:B190"/>
    <mergeCell ref="L1:M1"/>
    <mergeCell ref="K4:M4"/>
    <mergeCell ref="K5:K7"/>
    <mergeCell ref="L5:L7"/>
    <mergeCell ref="M5:M7"/>
    <mergeCell ref="B191:B193"/>
    <mergeCell ref="H4:J4"/>
    <mergeCell ref="I1:J1"/>
    <mergeCell ref="A3:J3"/>
    <mergeCell ref="A4:A7"/>
  </mergeCells>
  <printOptions/>
  <pageMargins left="0.5905511811023623" right="0" top="0.7874015748031497" bottom="0" header="0" footer="0"/>
  <pageSetup fitToHeight="4" horizontalDpi="600" verticalDpi="600" orientation="landscape" paperSize="9" scale="46" r:id="rId1"/>
  <rowBreaks count="2" manualBreakCount="2">
    <brk id="83" max="9" man="1"/>
    <brk id="128" max="9" man="1"/>
  </rowBreaks>
</worksheet>
</file>

<file path=xl/worksheets/sheet5.xml><?xml version="1.0" encoding="utf-8"?>
<worksheet xmlns="http://schemas.openxmlformats.org/spreadsheetml/2006/main" xmlns:r="http://schemas.openxmlformats.org/officeDocument/2006/relationships">
  <sheetPr>
    <tabColor rgb="FF92D050"/>
    <pageSetUpPr fitToPage="1"/>
  </sheetPr>
  <dimension ref="A1:L47"/>
  <sheetViews>
    <sheetView view="pageBreakPreview" zoomScale="68" zoomScaleSheetLayoutView="68" zoomScalePageLayoutView="0" workbookViewId="0" topLeftCell="A1">
      <selection activeCell="G15" sqref="G15"/>
    </sheetView>
  </sheetViews>
  <sheetFormatPr defaultColWidth="9.140625" defaultRowHeight="15"/>
  <cols>
    <col min="1" max="1" width="20.7109375" style="34" customWidth="1"/>
    <col min="2" max="2" width="15.57421875" style="34" customWidth="1"/>
    <col min="3" max="3" width="20.421875" style="34" customWidth="1"/>
    <col min="4" max="12" width="20.7109375" style="123" customWidth="1"/>
    <col min="13" max="16384" width="9.140625" style="34" customWidth="1"/>
  </cols>
  <sheetData>
    <row r="1" spans="1:12" ht="15.75">
      <c r="A1" s="31" t="s">
        <v>14</v>
      </c>
      <c r="B1" s="31"/>
      <c r="C1" s="31"/>
      <c r="D1" s="117"/>
      <c r="E1" s="118"/>
      <c r="F1" s="117"/>
      <c r="G1" s="117"/>
      <c r="H1" s="117"/>
      <c r="I1" s="119"/>
      <c r="J1" s="119"/>
      <c r="K1" s="167" t="s">
        <v>70</v>
      </c>
      <c r="L1" s="167"/>
    </row>
    <row r="2" spans="1:12" ht="15">
      <c r="A2" s="31"/>
      <c r="B2" s="31"/>
      <c r="C2" s="31"/>
      <c r="D2" s="117"/>
      <c r="E2" s="118"/>
      <c r="F2" s="117"/>
      <c r="G2" s="117"/>
      <c r="H2" s="117"/>
      <c r="I2" s="117"/>
      <c r="J2" s="117"/>
      <c r="K2" s="117"/>
      <c r="L2" s="117"/>
    </row>
    <row r="3" spans="1:12" ht="49.5" customHeight="1">
      <c r="A3" s="168" t="s">
        <v>205</v>
      </c>
      <c r="B3" s="168"/>
      <c r="C3" s="168"/>
      <c r="D3" s="168"/>
      <c r="E3" s="168"/>
      <c r="F3" s="168"/>
      <c r="G3" s="168"/>
      <c r="H3" s="168"/>
      <c r="I3" s="168"/>
      <c r="J3" s="168"/>
      <c r="K3" s="168"/>
      <c r="L3" s="168"/>
    </row>
    <row r="4" spans="1:12" ht="15">
      <c r="A4" s="169"/>
      <c r="B4" s="169"/>
      <c r="C4" s="169"/>
      <c r="D4" s="169"/>
      <c r="E4" s="169"/>
      <c r="F4" s="169"/>
      <c r="G4" s="169"/>
      <c r="H4" s="169"/>
      <c r="I4" s="169"/>
      <c r="J4" s="169"/>
      <c r="K4" s="117"/>
      <c r="L4" s="117"/>
    </row>
    <row r="5" spans="1:12" ht="15" customHeight="1">
      <c r="A5" s="170" t="s">
        <v>3</v>
      </c>
      <c r="B5" s="170" t="s">
        <v>39</v>
      </c>
      <c r="C5" s="170" t="s">
        <v>66</v>
      </c>
      <c r="D5" s="171" t="s">
        <v>67</v>
      </c>
      <c r="E5" s="171"/>
      <c r="F5" s="171"/>
      <c r="G5" s="171"/>
      <c r="H5" s="171"/>
      <c r="I5" s="171"/>
      <c r="J5" s="171"/>
      <c r="K5" s="171"/>
      <c r="L5" s="171"/>
    </row>
    <row r="6" spans="1:12" ht="23.25" customHeight="1">
      <c r="A6" s="170"/>
      <c r="B6" s="170"/>
      <c r="C6" s="170"/>
      <c r="D6" s="171" t="s">
        <v>68</v>
      </c>
      <c r="E6" s="171"/>
      <c r="F6" s="171"/>
      <c r="G6" s="171" t="s">
        <v>2</v>
      </c>
      <c r="H6" s="171"/>
      <c r="I6" s="171"/>
      <c r="J6" s="171"/>
      <c r="K6" s="171"/>
      <c r="L6" s="171"/>
    </row>
    <row r="7" spans="1:12" ht="63.75" customHeight="1">
      <c r="A7" s="170"/>
      <c r="B7" s="170"/>
      <c r="C7" s="170"/>
      <c r="D7" s="171"/>
      <c r="E7" s="171"/>
      <c r="F7" s="171"/>
      <c r="G7" s="172" t="s">
        <v>150</v>
      </c>
      <c r="H7" s="172"/>
      <c r="I7" s="172"/>
      <c r="J7" s="172" t="s">
        <v>151</v>
      </c>
      <c r="K7" s="172"/>
      <c r="L7" s="172"/>
    </row>
    <row r="8" spans="1:12" ht="49.5" customHeight="1">
      <c r="A8" s="170"/>
      <c r="B8" s="170"/>
      <c r="C8" s="170"/>
      <c r="D8" s="120" t="s">
        <v>164</v>
      </c>
      <c r="E8" s="120" t="s">
        <v>165</v>
      </c>
      <c r="F8" s="120" t="s">
        <v>166</v>
      </c>
      <c r="G8" s="120" t="s">
        <v>164</v>
      </c>
      <c r="H8" s="120" t="s">
        <v>165</v>
      </c>
      <c r="I8" s="120" t="s">
        <v>166</v>
      </c>
      <c r="J8" s="130" t="s">
        <v>164</v>
      </c>
      <c r="K8" s="130" t="s">
        <v>165</v>
      </c>
      <c r="L8" s="130" t="s">
        <v>166</v>
      </c>
    </row>
    <row r="9" spans="1:12" ht="15.75">
      <c r="A9" s="54">
        <v>1</v>
      </c>
      <c r="B9" s="54">
        <v>2</v>
      </c>
      <c r="C9" s="54">
        <v>3</v>
      </c>
      <c r="D9" s="121">
        <v>4</v>
      </c>
      <c r="E9" s="121">
        <v>5</v>
      </c>
      <c r="F9" s="121">
        <v>6</v>
      </c>
      <c r="G9" s="121">
        <v>7</v>
      </c>
      <c r="H9" s="121">
        <v>8</v>
      </c>
      <c r="I9" s="121">
        <v>9</v>
      </c>
      <c r="J9" s="121">
        <v>10</v>
      </c>
      <c r="K9" s="121">
        <v>11</v>
      </c>
      <c r="L9" s="121">
        <v>12</v>
      </c>
    </row>
    <row r="10" spans="1:12" ht="63">
      <c r="A10" s="24" t="s">
        <v>69</v>
      </c>
      <c r="B10" s="55">
        <v>1</v>
      </c>
      <c r="C10" s="54" t="s">
        <v>42</v>
      </c>
      <c r="D10" s="121">
        <f>D11+D14</f>
        <v>42317228.04000001</v>
      </c>
      <c r="E10" s="121">
        <f>E12+E15</f>
        <v>43584329.62</v>
      </c>
      <c r="F10" s="121">
        <f>F13+F16</f>
        <v>43769070.01</v>
      </c>
      <c r="G10" s="121">
        <f>G11+G14</f>
        <v>42317228.04000001</v>
      </c>
      <c r="H10" s="121">
        <f>H12+H15</f>
        <v>43584329.62</v>
      </c>
      <c r="I10" s="121">
        <f>I13+I16</f>
        <v>43769070.01</v>
      </c>
      <c r="J10" s="94"/>
      <c r="K10" s="94"/>
      <c r="L10" s="94"/>
    </row>
    <row r="11" spans="1:12" ht="51.75" customHeight="1">
      <c r="A11" s="182" t="s">
        <v>196</v>
      </c>
      <c r="B11" s="179">
        <v>1001</v>
      </c>
      <c r="C11" s="130" t="s">
        <v>164</v>
      </c>
      <c r="D11" s="121">
        <v>6906200</v>
      </c>
      <c r="E11" s="121"/>
      <c r="F11" s="121"/>
      <c r="G11" s="121">
        <v>6906200</v>
      </c>
      <c r="H11" s="121"/>
      <c r="I11" s="121"/>
      <c r="J11" s="94"/>
      <c r="K11" s="94"/>
      <c r="L11" s="94"/>
    </row>
    <row r="12" spans="1:12" ht="38.25" customHeight="1">
      <c r="A12" s="183"/>
      <c r="B12" s="180"/>
      <c r="C12" s="130" t="s">
        <v>165</v>
      </c>
      <c r="D12" s="121"/>
      <c r="E12" s="121"/>
      <c r="F12" s="121"/>
      <c r="G12" s="94"/>
      <c r="H12" s="94"/>
      <c r="I12" s="94"/>
      <c r="J12" s="94"/>
      <c r="K12" s="94"/>
      <c r="L12" s="94"/>
    </row>
    <row r="13" spans="1:12" ht="37.5" customHeight="1">
      <c r="A13" s="184"/>
      <c r="B13" s="181"/>
      <c r="C13" s="65" t="s">
        <v>166</v>
      </c>
      <c r="D13" s="121"/>
      <c r="E13" s="121"/>
      <c r="F13" s="121"/>
      <c r="G13" s="94"/>
      <c r="H13" s="94"/>
      <c r="I13" s="94"/>
      <c r="J13" s="94"/>
      <c r="K13" s="94"/>
      <c r="L13" s="94"/>
    </row>
    <row r="14" spans="1:12" ht="46.5" customHeight="1">
      <c r="A14" s="173" t="s">
        <v>197</v>
      </c>
      <c r="B14" s="176">
        <v>2001</v>
      </c>
      <c r="C14" s="130" t="s">
        <v>164</v>
      </c>
      <c r="D14" s="121">
        <f>G14</f>
        <v>35411028.04000001</v>
      </c>
      <c r="E14" s="121" t="s">
        <v>42</v>
      </c>
      <c r="F14" s="121" t="s">
        <v>42</v>
      </c>
      <c r="G14" s="121">
        <f>38157349.98-2925068.99-43586.23+104757.72+774893.59-60000+11772.2-609087-3.23</f>
        <v>35411028.04000001</v>
      </c>
      <c r="H14" s="121" t="s">
        <v>42</v>
      </c>
      <c r="I14" s="121" t="s">
        <v>42</v>
      </c>
      <c r="J14" s="94"/>
      <c r="K14" s="121" t="s">
        <v>42</v>
      </c>
      <c r="L14" s="121" t="s">
        <v>42</v>
      </c>
    </row>
    <row r="15" spans="1:12" ht="33" customHeight="1">
      <c r="A15" s="174"/>
      <c r="B15" s="177"/>
      <c r="C15" s="130" t="s">
        <v>165</v>
      </c>
      <c r="D15" s="121" t="s">
        <v>42</v>
      </c>
      <c r="E15" s="121">
        <f>H15</f>
        <v>43584329.62</v>
      </c>
      <c r="F15" s="121" t="s">
        <v>42</v>
      </c>
      <c r="G15" s="121" t="s">
        <v>42</v>
      </c>
      <c r="H15" s="121">
        <v>43584329.62</v>
      </c>
      <c r="I15" s="121" t="s">
        <v>42</v>
      </c>
      <c r="J15" s="121" t="s">
        <v>42</v>
      </c>
      <c r="K15" s="121"/>
      <c r="L15" s="121" t="s">
        <v>42</v>
      </c>
    </row>
    <row r="16" spans="1:12" ht="33" customHeight="1">
      <c r="A16" s="175"/>
      <c r="B16" s="178"/>
      <c r="C16" s="65" t="s">
        <v>166</v>
      </c>
      <c r="D16" s="121" t="s">
        <v>42</v>
      </c>
      <c r="E16" s="121" t="s">
        <v>42</v>
      </c>
      <c r="F16" s="121">
        <f>I16</f>
        <v>43769070.01</v>
      </c>
      <c r="G16" s="121" t="s">
        <v>42</v>
      </c>
      <c r="H16" s="121" t="s">
        <v>42</v>
      </c>
      <c r="I16" s="121">
        <v>43769070.01</v>
      </c>
      <c r="J16" s="121" t="s">
        <v>42</v>
      </c>
      <c r="K16" s="121" t="s">
        <v>42</v>
      </c>
      <c r="L16" s="121"/>
    </row>
    <row r="17" spans="1:12" ht="15" customHeight="1">
      <c r="A17" s="31"/>
      <c r="B17" s="31"/>
      <c r="C17" s="31"/>
      <c r="D17" s="117"/>
      <c r="E17" s="118"/>
      <c r="F17" s="117"/>
      <c r="G17" s="117"/>
      <c r="H17" s="117"/>
      <c r="I17" s="117"/>
      <c r="J17" s="117"/>
      <c r="K17" s="117"/>
      <c r="L17" s="117"/>
    </row>
    <row r="18" spans="1:12" ht="15" customHeight="1">
      <c r="A18" s="31"/>
      <c r="B18" s="31"/>
      <c r="C18" s="31"/>
      <c r="D18" s="117"/>
      <c r="E18" s="118"/>
      <c r="F18" s="117"/>
      <c r="G18" s="117">
        <f>'Таблица № 2'!H65+'Таблица № 2'!H86+'Таблица № 2'!H103+'Таблица № 2'!H181+'Таблица № 2'!H247</f>
        <v>42212470.32000001</v>
      </c>
      <c r="H18" s="117">
        <f>'Таблица № 2'!I65+'Таблица № 2'!I86+'Таблица № 2'!I103+'Таблица № 2'!I181+'Таблица № 2'!I247</f>
        <v>43584329.620000005</v>
      </c>
      <c r="I18" s="117">
        <f>'Таблица № 2'!J65+'Таблица № 2'!J86+'Таблица № 2'!J103+'Таблица № 2'!J181+'Таблица № 2'!J247</f>
        <v>43769070.01</v>
      </c>
      <c r="J18" s="117"/>
      <c r="K18" s="117"/>
      <c r="L18" s="117"/>
    </row>
    <row r="19" spans="1:12" ht="15">
      <c r="A19" s="31"/>
      <c r="B19" s="31"/>
      <c r="C19" s="31"/>
      <c r="D19" s="117"/>
      <c r="E19" s="118"/>
      <c r="F19" s="117"/>
      <c r="G19" s="117"/>
      <c r="H19" s="117"/>
      <c r="I19" s="117"/>
      <c r="J19" s="117"/>
      <c r="K19" s="117"/>
      <c r="L19" s="117"/>
    </row>
    <row r="20" spans="1:12" ht="15">
      <c r="A20" s="31"/>
      <c r="B20" s="31"/>
      <c r="C20" s="31"/>
      <c r="D20" s="117"/>
      <c r="E20" s="118"/>
      <c r="F20" s="117"/>
      <c r="G20" s="117"/>
      <c r="H20" s="117"/>
      <c r="I20" s="117"/>
      <c r="J20" s="117"/>
      <c r="K20" s="117"/>
      <c r="L20" s="117"/>
    </row>
    <row r="21" spans="1:12" ht="15">
      <c r="A21" s="31"/>
      <c r="B21" s="31"/>
      <c r="C21" s="31"/>
      <c r="D21" s="117">
        <f>'Таблица № 2'!H65+'Таблица № 2'!H86+'Таблица № 2'!H103+'Таблица № 2'!H171+'Таблица № 2'!H247+'Таблица № 2'!H163</f>
        <v>42317228.04000001</v>
      </c>
      <c r="E21" s="117">
        <f>'Таблица № 2'!I65+'Таблица № 2'!I86+'Таблица № 2'!I103+'Таблица № 2'!I171+'Таблица № 2'!I247+'Таблица № 2'!I163</f>
        <v>43584329.620000005</v>
      </c>
      <c r="F21" s="117">
        <f>'Таблица № 2'!J65+'Таблица № 2'!J86+'Таблица № 2'!J103+'Таблица № 2'!J171+'Таблица № 2'!J247+'Таблица № 2'!J163</f>
        <v>43769070.01</v>
      </c>
      <c r="G21" s="117"/>
      <c r="H21" s="117"/>
      <c r="I21" s="117"/>
      <c r="J21" s="117"/>
      <c r="K21" s="117"/>
      <c r="L21" s="117"/>
    </row>
    <row r="22" spans="1:12" ht="15">
      <c r="A22" s="31"/>
      <c r="B22" s="31"/>
      <c r="C22" s="31"/>
      <c r="D22" s="117">
        <f>D21-D10</f>
        <v>0</v>
      </c>
      <c r="E22" s="117">
        <f>E21-E10</f>
        <v>0</v>
      </c>
      <c r="F22" s="117">
        <f>F21-F10</f>
        <v>0</v>
      </c>
      <c r="G22" s="117"/>
      <c r="H22" s="117"/>
      <c r="I22" s="117"/>
      <c r="J22" s="117"/>
      <c r="K22" s="117"/>
      <c r="L22" s="117"/>
    </row>
    <row r="23" spans="1:12" ht="15">
      <c r="A23" s="31"/>
      <c r="B23" s="31"/>
      <c r="C23" s="31"/>
      <c r="D23" s="117"/>
      <c r="E23" s="118"/>
      <c r="F23" s="117"/>
      <c r="G23" s="117"/>
      <c r="H23" s="117"/>
      <c r="I23" s="117"/>
      <c r="J23" s="117"/>
      <c r="K23" s="117"/>
      <c r="L23" s="117"/>
    </row>
    <row r="24" spans="1:12" ht="15">
      <c r="A24" s="31"/>
      <c r="B24" s="31"/>
      <c r="C24" s="31"/>
      <c r="D24" s="117"/>
      <c r="E24" s="118"/>
      <c r="F24" s="117"/>
      <c r="G24" s="117"/>
      <c r="H24" s="117"/>
      <c r="I24" s="117"/>
      <c r="J24" s="117"/>
      <c r="K24" s="117"/>
      <c r="L24" s="117"/>
    </row>
    <row r="25" spans="1:12" ht="15">
      <c r="A25" s="31"/>
      <c r="B25" s="31"/>
      <c r="C25" s="31"/>
      <c r="D25" s="117"/>
      <c r="E25" s="118"/>
      <c r="F25" s="117"/>
      <c r="G25" s="117"/>
      <c r="H25" s="117"/>
      <c r="I25" s="117"/>
      <c r="J25" s="117"/>
      <c r="K25" s="117"/>
      <c r="L25" s="117"/>
    </row>
    <row r="26" spans="1:12" ht="15">
      <c r="A26" s="31"/>
      <c r="B26" s="31"/>
      <c r="C26" s="31"/>
      <c r="D26" s="117"/>
      <c r="E26" s="118"/>
      <c r="F26" s="117"/>
      <c r="G26" s="117"/>
      <c r="H26" s="117"/>
      <c r="I26" s="117"/>
      <c r="J26" s="117"/>
      <c r="K26" s="117"/>
      <c r="L26" s="117"/>
    </row>
    <row r="27" spans="1:12" ht="15">
      <c r="A27" s="31"/>
      <c r="B27" s="31"/>
      <c r="C27" s="31"/>
      <c r="D27" s="117"/>
      <c r="E27" s="118"/>
      <c r="F27" s="117"/>
      <c r="G27" s="117"/>
      <c r="H27" s="117"/>
      <c r="I27" s="117"/>
      <c r="J27" s="117"/>
      <c r="K27" s="117"/>
      <c r="L27" s="117"/>
    </row>
    <row r="28" spans="1:12" ht="15">
      <c r="A28" s="31"/>
      <c r="B28" s="31"/>
      <c r="C28" s="31"/>
      <c r="D28" s="117"/>
      <c r="E28" s="118"/>
      <c r="F28" s="117"/>
      <c r="G28" s="117"/>
      <c r="H28" s="117"/>
      <c r="I28" s="117"/>
      <c r="J28" s="117"/>
      <c r="K28" s="117"/>
      <c r="L28" s="117"/>
    </row>
    <row r="29" spans="1:12" ht="15">
      <c r="A29" s="31"/>
      <c r="B29" s="31"/>
      <c r="C29" s="31"/>
      <c r="D29" s="117"/>
      <c r="E29" s="118"/>
      <c r="F29" s="117"/>
      <c r="G29" s="117"/>
      <c r="H29" s="117"/>
      <c r="I29" s="117"/>
      <c r="J29" s="117"/>
      <c r="K29" s="117"/>
      <c r="L29" s="117"/>
    </row>
    <row r="30" spans="1:12" ht="15">
      <c r="A30" s="31"/>
      <c r="B30" s="31"/>
      <c r="C30" s="31"/>
      <c r="D30" s="117"/>
      <c r="E30" s="118"/>
      <c r="F30" s="117"/>
      <c r="G30" s="117"/>
      <c r="H30" s="117"/>
      <c r="I30" s="117"/>
      <c r="J30" s="117"/>
      <c r="K30" s="117"/>
      <c r="L30" s="117"/>
    </row>
    <row r="31" spans="1:12" ht="15">
      <c r="A31" s="31"/>
      <c r="B31" s="31"/>
      <c r="C31" s="31"/>
      <c r="D31" s="117"/>
      <c r="E31" s="118"/>
      <c r="F31" s="117"/>
      <c r="G31" s="117"/>
      <c r="H31" s="117"/>
      <c r="I31" s="117"/>
      <c r="J31" s="117"/>
      <c r="K31" s="117"/>
      <c r="L31" s="117"/>
    </row>
    <row r="32" spans="1:12" ht="15">
      <c r="A32" s="31"/>
      <c r="B32" s="31"/>
      <c r="C32" s="31"/>
      <c r="D32" s="117"/>
      <c r="E32" s="118"/>
      <c r="F32" s="117"/>
      <c r="G32" s="117"/>
      <c r="H32" s="117"/>
      <c r="I32" s="117"/>
      <c r="J32" s="117"/>
      <c r="K32" s="117"/>
      <c r="L32" s="117"/>
    </row>
    <row r="33" spans="1:12" ht="15">
      <c r="A33" s="31"/>
      <c r="B33" s="31"/>
      <c r="C33" s="31"/>
      <c r="D33" s="117"/>
      <c r="E33" s="118"/>
      <c r="F33" s="117"/>
      <c r="G33" s="117"/>
      <c r="H33" s="117"/>
      <c r="I33" s="117"/>
      <c r="J33" s="117"/>
      <c r="K33" s="117"/>
      <c r="L33" s="117"/>
    </row>
    <row r="34" spans="1:12" ht="15">
      <c r="A34" s="31"/>
      <c r="B34" s="31"/>
      <c r="C34" s="31"/>
      <c r="D34" s="117"/>
      <c r="E34" s="118"/>
      <c r="F34" s="117"/>
      <c r="G34" s="117"/>
      <c r="H34" s="117"/>
      <c r="I34" s="117"/>
      <c r="J34" s="117"/>
      <c r="K34" s="117"/>
      <c r="L34" s="117"/>
    </row>
    <row r="35" spans="1:12" ht="15">
      <c r="A35" s="31"/>
      <c r="B35" s="31"/>
      <c r="C35" s="31"/>
      <c r="D35" s="117"/>
      <c r="E35" s="118"/>
      <c r="F35" s="117"/>
      <c r="G35" s="117"/>
      <c r="H35" s="117"/>
      <c r="I35" s="117"/>
      <c r="J35" s="117"/>
      <c r="K35" s="117"/>
      <c r="L35" s="117"/>
    </row>
    <row r="36" spans="1:12" ht="15">
      <c r="A36" s="31"/>
      <c r="B36" s="31"/>
      <c r="C36" s="31"/>
      <c r="D36" s="117"/>
      <c r="E36" s="118"/>
      <c r="F36" s="117"/>
      <c r="G36" s="117"/>
      <c r="H36" s="117"/>
      <c r="I36" s="117"/>
      <c r="J36" s="117"/>
      <c r="K36" s="117"/>
      <c r="L36" s="117"/>
    </row>
    <row r="37" spans="1:12" ht="15">
      <c r="A37" s="31"/>
      <c r="B37" s="31"/>
      <c r="C37" s="31"/>
      <c r="D37" s="117"/>
      <c r="E37" s="118"/>
      <c r="F37" s="117"/>
      <c r="G37" s="117"/>
      <c r="H37" s="117"/>
      <c r="I37" s="117"/>
      <c r="J37" s="117"/>
      <c r="K37" s="117"/>
      <c r="L37" s="117"/>
    </row>
    <row r="38" spans="1:12" ht="15">
      <c r="A38" s="31"/>
      <c r="B38" s="31"/>
      <c r="C38" s="31"/>
      <c r="D38" s="117"/>
      <c r="E38" s="122"/>
      <c r="F38" s="117"/>
      <c r="G38" s="117"/>
      <c r="H38" s="117"/>
      <c r="I38" s="117"/>
      <c r="J38" s="117"/>
      <c r="K38" s="117"/>
      <c r="L38" s="117"/>
    </row>
    <row r="39" spans="1:12" ht="15">
      <c r="A39" s="31"/>
      <c r="B39" s="31"/>
      <c r="C39" s="31"/>
      <c r="D39" s="117"/>
      <c r="E39" s="122"/>
      <c r="F39" s="117"/>
      <c r="G39" s="117"/>
      <c r="H39" s="117"/>
      <c r="I39" s="117"/>
      <c r="J39" s="117"/>
      <c r="K39" s="117"/>
      <c r="L39" s="117"/>
    </row>
    <row r="40" spans="1:12" ht="15">
      <c r="A40" s="31"/>
      <c r="B40" s="31"/>
      <c r="C40" s="31"/>
      <c r="D40" s="117"/>
      <c r="E40" s="122"/>
      <c r="F40" s="117"/>
      <c r="G40" s="117"/>
      <c r="H40" s="117"/>
      <c r="I40" s="117"/>
      <c r="J40" s="117"/>
      <c r="K40" s="117"/>
      <c r="L40" s="117"/>
    </row>
    <row r="41" spans="1:12" ht="15">
      <c r="A41" s="31"/>
      <c r="B41" s="31"/>
      <c r="C41" s="31"/>
      <c r="D41" s="117"/>
      <c r="E41" s="122"/>
      <c r="F41" s="117"/>
      <c r="G41" s="117"/>
      <c r="H41" s="117"/>
      <c r="I41" s="117"/>
      <c r="J41" s="117"/>
      <c r="K41" s="117"/>
      <c r="L41" s="117"/>
    </row>
    <row r="42" spans="1:12" ht="15">
      <c r="A42" s="31"/>
      <c r="B42" s="31"/>
      <c r="C42" s="31"/>
      <c r="D42" s="117"/>
      <c r="E42" s="122"/>
      <c r="F42" s="117"/>
      <c r="G42" s="117"/>
      <c r="H42" s="117"/>
      <c r="I42" s="117"/>
      <c r="J42" s="117"/>
      <c r="K42" s="117"/>
      <c r="L42" s="117"/>
    </row>
    <row r="43" spans="1:12" ht="15">
      <c r="A43" s="31"/>
      <c r="B43" s="31"/>
      <c r="C43" s="31"/>
      <c r="D43" s="117"/>
      <c r="E43" s="122"/>
      <c r="F43" s="117"/>
      <c r="G43" s="117"/>
      <c r="H43" s="117"/>
      <c r="I43" s="117"/>
      <c r="J43" s="117"/>
      <c r="K43" s="117"/>
      <c r="L43" s="117"/>
    </row>
    <row r="44" spans="1:12" ht="15">
      <c r="A44" s="31"/>
      <c r="B44" s="31"/>
      <c r="C44" s="31"/>
      <c r="D44" s="117"/>
      <c r="E44" s="122"/>
      <c r="F44" s="117"/>
      <c r="G44" s="117"/>
      <c r="H44" s="117"/>
      <c r="I44" s="117"/>
      <c r="J44" s="117"/>
      <c r="K44" s="117"/>
      <c r="L44" s="117"/>
    </row>
    <row r="45" spans="1:12" ht="15">
      <c r="A45" s="31"/>
      <c r="B45" s="31"/>
      <c r="C45" s="31"/>
      <c r="D45" s="117"/>
      <c r="E45" s="122"/>
      <c r="F45" s="117"/>
      <c r="G45" s="117"/>
      <c r="H45" s="117"/>
      <c r="I45" s="117"/>
      <c r="J45" s="117"/>
      <c r="K45" s="117"/>
      <c r="L45" s="117"/>
    </row>
    <row r="46" spans="1:12" ht="15">
      <c r="A46" s="31"/>
      <c r="B46" s="31"/>
      <c r="C46" s="31"/>
      <c r="D46" s="117"/>
      <c r="E46" s="122"/>
      <c r="F46" s="117"/>
      <c r="G46" s="117"/>
      <c r="H46" s="117"/>
      <c r="I46" s="117"/>
      <c r="J46" s="117"/>
      <c r="K46" s="117"/>
      <c r="L46" s="117"/>
    </row>
    <row r="47" spans="1:12" ht="15">
      <c r="A47" s="31"/>
      <c r="B47" s="31"/>
      <c r="C47" s="31"/>
      <c r="D47" s="117"/>
      <c r="E47" s="122"/>
      <c r="F47" s="117"/>
      <c r="G47" s="117"/>
      <c r="H47" s="117"/>
      <c r="I47" s="117"/>
      <c r="J47" s="117"/>
      <c r="K47" s="117"/>
      <c r="L47" s="117"/>
    </row>
  </sheetData>
  <sheetProtection/>
  <mergeCells count="15">
    <mergeCell ref="A14:A16"/>
    <mergeCell ref="B14:B16"/>
    <mergeCell ref="B11:B13"/>
    <mergeCell ref="A11:A13"/>
    <mergeCell ref="J7:L7"/>
    <mergeCell ref="K1:L1"/>
    <mergeCell ref="A3:L3"/>
    <mergeCell ref="A4:J4"/>
    <mergeCell ref="A5:A8"/>
    <mergeCell ref="B5:B8"/>
    <mergeCell ref="C5:C8"/>
    <mergeCell ref="D5:L5"/>
    <mergeCell ref="D6:F7"/>
    <mergeCell ref="G6:L6"/>
    <mergeCell ref="G7:I7"/>
  </mergeCells>
  <hyperlinks>
    <hyperlink ref="G7" r:id="rId1" display="consultantplus://offline/ref=985DFA738D42EACDD6D6E7A732A35EBB5EE556B5569FFFC3D82F0102A3X1PFG"/>
    <hyperlink ref="J7" r:id="rId2" display="consultantplus://offline/ref=985DFA738D42EACDD6D6E7A732A35EBB5EE457B75497FFC3D82F0102A3X1PFG"/>
  </hyperlinks>
  <printOptions/>
  <pageMargins left="0.23" right="0.3937007874015748" top="0.5905511811023623" bottom="0.5905511811023623" header="0.31496062992125984" footer="0.31496062992125984"/>
  <pageSetup fitToHeight="1" fitToWidth="1" horizontalDpi="600" verticalDpi="600" orientation="landscape" paperSize="9" scale="58" r:id="rId3"/>
</worksheet>
</file>

<file path=xl/worksheets/sheet6.xml><?xml version="1.0" encoding="utf-8"?>
<worksheet xmlns="http://schemas.openxmlformats.org/spreadsheetml/2006/main" xmlns:r="http://schemas.openxmlformats.org/officeDocument/2006/relationships">
  <dimension ref="A1:D32"/>
  <sheetViews>
    <sheetView view="pageBreakPreview" zoomScale="98" zoomScaleSheetLayoutView="98" zoomScalePageLayoutView="0" workbookViewId="0" topLeftCell="A1">
      <selection activeCell="F21" sqref="F21"/>
    </sheetView>
  </sheetViews>
  <sheetFormatPr defaultColWidth="9.140625" defaultRowHeight="15"/>
  <cols>
    <col min="1" max="1" width="47.28125" style="40" customWidth="1"/>
    <col min="2" max="2" width="12.421875" style="40" customWidth="1"/>
    <col min="3" max="3" width="35.421875" style="40" customWidth="1"/>
    <col min="4" max="16384" width="9.140625" style="34" customWidth="1"/>
  </cols>
  <sheetData>
    <row r="1" ht="15.75">
      <c r="C1" s="43" t="s">
        <v>73</v>
      </c>
    </row>
    <row r="2" ht="15.75">
      <c r="C2" s="41"/>
    </row>
    <row r="3" spans="1:3" ht="80.25" customHeight="1">
      <c r="A3" s="185" t="s">
        <v>202</v>
      </c>
      <c r="B3" s="185"/>
      <c r="C3" s="185"/>
    </row>
    <row r="5" spans="1:3" ht="15.75">
      <c r="A5" s="27" t="s">
        <v>3</v>
      </c>
      <c r="B5" s="27" t="s">
        <v>39</v>
      </c>
      <c r="C5" s="27" t="s">
        <v>4</v>
      </c>
    </row>
    <row r="6" spans="1:3" ht="15.75">
      <c r="A6" s="27">
        <v>1</v>
      </c>
      <c r="B6" s="27">
        <v>2</v>
      </c>
      <c r="C6" s="27">
        <v>3</v>
      </c>
    </row>
    <row r="7" spans="1:3" ht="15.75">
      <c r="A7" s="24" t="s">
        <v>20</v>
      </c>
      <c r="B7" s="42">
        <v>10</v>
      </c>
      <c r="C7" s="24">
        <v>5738.33</v>
      </c>
    </row>
    <row r="8" spans="1:3" ht="15.75">
      <c r="A8" s="24" t="s">
        <v>65</v>
      </c>
      <c r="B8" s="42">
        <v>20</v>
      </c>
      <c r="C8" s="24"/>
    </row>
    <row r="9" spans="1:3" ht="15.75">
      <c r="A9" s="24" t="s">
        <v>71</v>
      </c>
      <c r="B9" s="42">
        <v>30</v>
      </c>
      <c r="C9" s="24"/>
    </row>
    <row r="10" spans="1:3" ht="15.75">
      <c r="A10" s="24" t="s">
        <v>72</v>
      </c>
      <c r="B10" s="42">
        <v>40</v>
      </c>
      <c r="C10" s="24">
        <v>5738.33</v>
      </c>
    </row>
    <row r="13" ht="15.75">
      <c r="C13" s="43" t="s">
        <v>79</v>
      </c>
    </row>
    <row r="14" ht="15.75">
      <c r="C14" s="43"/>
    </row>
    <row r="15" spans="1:3" ht="26.25" customHeight="1">
      <c r="A15" s="186" t="s">
        <v>203</v>
      </c>
      <c r="B15" s="186"/>
      <c r="C15" s="186"/>
    </row>
    <row r="17" spans="1:4" ht="15.75">
      <c r="A17" s="27" t="s">
        <v>3</v>
      </c>
      <c r="B17" s="27" t="s">
        <v>39</v>
      </c>
      <c r="C17" s="27" t="s">
        <v>4</v>
      </c>
      <c r="D17" s="34" t="s">
        <v>192</v>
      </c>
    </row>
    <row r="18" spans="1:3" ht="15.75">
      <c r="A18" s="27">
        <v>1</v>
      </c>
      <c r="B18" s="27">
        <v>2</v>
      </c>
      <c r="C18" s="27">
        <v>3</v>
      </c>
    </row>
    <row r="19" spans="1:3" ht="16.5" customHeight="1">
      <c r="A19" s="24" t="s">
        <v>74</v>
      </c>
      <c r="B19" s="42">
        <v>10</v>
      </c>
      <c r="C19" s="94">
        <v>16592212.54</v>
      </c>
    </row>
    <row r="20" spans="1:3" ht="80.25" customHeight="1">
      <c r="A20" s="44" t="s">
        <v>75</v>
      </c>
      <c r="B20" s="45">
        <v>20</v>
      </c>
      <c r="C20" s="71"/>
    </row>
    <row r="21" spans="1:3" ht="31.5">
      <c r="A21" s="24" t="s">
        <v>76</v>
      </c>
      <c r="B21" s="42">
        <v>30</v>
      </c>
      <c r="C21" s="27"/>
    </row>
    <row r="25" spans="2:3" ht="15.75" customHeight="1">
      <c r="B25" s="64"/>
      <c r="C25" s="53"/>
    </row>
    <row r="26" spans="1:3" ht="15.75" customHeight="1">
      <c r="A26" s="64" t="s">
        <v>167</v>
      </c>
      <c r="B26" s="64"/>
      <c r="C26" s="72" t="s">
        <v>168</v>
      </c>
    </row>
    <row r="27" spans="1:3" ht="15.75">
      <c r="A27" s="60"/>
      <c r="B27" s="60"/>
      <c r="C27" s="61" t="s">
        <v>121</v>
      </c>
    </row>
    <row r="28" spans="1:3" ht="15.75">
      <c r="A28" s="187"/>
      <c r="B28" s="187"/>
      <c r="C28" s="187"/>
    </row>
    <row r="29" spans="1:3" ht="15.75">
      <c r="A29" s="60" t="s">
        <v>77</v>
      </c>
      <c r="B29" s="60"/>
      <c r="C29" s="73" t="s">
        <v>169</v>
      </c>
    </row>
    <row r="30" spans="1:3" ht="15.75">
      <c r="A30" s="60"/>
      <c r="B30" s="60"/>
      <c r="C30" s="61" t="s">
        <v>78</v>
      </c>
    </row>
    <row r="31" spans="1:3" ht="15">
      <c r="A31" s="1" t="s">
        <v>170</v>
      </c>
      <c r="B31" s="1"/>
      <c r="C31" s="1"/>
    </row>
    <row r="32" ht="15.75">
      <c r="A32" s="46"/>
    </row>
  </sheetData>
  <sheetProtection/>
  <mergeCells count="3">
    <mergeCell ref="A3:C3"/>
    <mergeCell ref="A15:C15"/>
    <mergeCell ref="A28:C28"/>
  </mergeCells>
  <hyperlinks>
    <hyperlink ref="A20" r:id="rId1" display="consultantplus://offline/ref=985DFA738D42EACDD6D6E7A732A35EBB5EE457B5549CFFC3D82F0102A3X1PFG"/>
  </hyperlinks>
  <printOptions/>
  <pageMargins left="0.7874015748031497" right="0.3937007874015748" top="0.5905511811023623" bottom="0.5905511811023623" header="0.31496062992125984" footer="0.31496062992125984"/>
  <pageSetup horizontalDpi="600" verticalDpi="600" orientation="portrait" paperSize="9" scale="9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Кокин Евгений Олегович</dc:creator>
  <cp:keywords/>
  <dc:description/>
  <cp:lastModifiedBy>emt</cp:lastModifiedBy>
  <cp:lastPrinted>2018-01-09T01:59:30Z</cp:lastPrinted>
  <dcterms:created xsi:type="dcterms:W3CDTF">2006-09-28T05:33:49Z</dcterms:created>
  <dcterms:modified xsi:type="dcterms:W3CDTF">2018-07-19T06:06:58Z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